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chartsheets/sheet2.xml" ContentType="application/vnd.openxmlformats-officedocument.spreadsheetml.chart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09" firstSheet="1" activeTab="7"/>
  </bookViews>
  <sheets>
    <sheet name="جــدول ( 01 - 07 ) Table" sheetId="1" r:id="rId1"/>
    <sheet name="جــدول ( 02 - 07 ) Table" sheetId="2" r:id="rId2"/>
    <sheet name="جــدول ( 03 - 07 ) Table" sheetId="3" r:id="rId3"/>
    <sheet name="جــدول ( 04 - 07 ) Table" sheetId="4" r:id="rId4"/>
    <sheet name="جــدول ( 05 - 07 ) Table" sheetId="5" r:id="rId5"/>
    <sheet name="جــدول ( 06 - 07 ) Table" sheetId="6" r:id="rId6"/>
    <sheet name="جدول 07-07" sheetId="7" r:id="rId7"/>
    <sheet name="شكل 1-07 Figure" sheetId="8" r:id="rId8"/>
    <sheet name="جدول    08-07 Table  )" sheetId="9" r:id="rId9"/>
    <sheet name="جدول    09-07 Table  " sheetId="10" r:id="rId10"/>
    <sheet name="جدول    10-07 Table  " sheetId="11" r:id="rId11"/>
    <sheet name="جدول    11-07 Table " sheetId="12" r:id="rId12"/>
    <sheet name="جدول    12-07 Table" sheetId="13" r:id="rId13"/>
    <sheet name="جدول    13-07 Table" sheetId="14" r:id="rId14"/>
    <sheet name="شكل  02 -07  Figure " sheetId="15" r:id="rId15"/>
    <sheet name="جدول    14-07 Table " sheetId="16" r:id="rId16"/>
    <sheet name="جدول    15-07 Table " sheetId="17" r:id="rId17"/>
    <sheet name="بيانات الرسومات" sheetId="18" r:id="rId18"/>
  </sheets>
  <definedNames>
    <definedName name="OLE_LINK11" localSheetId="4">'جــدول ( 05 - 07 ) Table'!$G$16</definedName>
    <definedName name="_xlnm.Print_Area" localSheetId="8">'جدول    08-07 Table  )'!$A$1:$D$12</definedName>
    <definedName name="_xlnm.Print_Area" localSheetId="9">'جدول    09-07 Table  '!$A$1:$D$13</definedName>
    <definedName name="_xlnm.Print_Area" localSheetId="10">'جدول    10-07 Table  '!$A$1:$J$14</definedName>
    <definedName name="_xlnm.Print_Area" localSheetId="11">'جدول    11-07 Table '!$A$1:$D$15</definedName>
    <definedName name="_xlnm.Print_Area" localSheetId="12">'جدول    12-07 Table'!$A$1:$J$14</definedName>
    <definedName name="_xlnm.Print_Area" localSheetId="13">'جدول    13-07 Table'!$A$1:$K$13</definedName>
    <definedName name="_xlnm.Print_Area" localSheetId="15">'جدول    14-07 Table '!$A$1:$P$13</definedName>
    <definedName name="_xlnm.Print_Area" localSheetId="16">'جدول    15-07 Table '!$A$1:$T$14</definedName>
    <definedName name="_xlnm.Print_Area" localSheetId="0">'جــدول ( 01 - 07 ) Table'!$A$1:$G$22</definedName>
    <definedName name="_xlnm.Print_Area" localSheetId="1">'جــدول ( 02 - 07 ) Table'!$A$1:$F$17</definedName>
    <definedName name="_xlnm.Print_Area" localSheetId="2">'جــدول ( 03 - 07 ) Table'!$A$1:$G$17</definedName>
    <definedName name="_xlnm.Print_Area" localSheetId="3">'جــدول ( 04 - 07 ) Table'!$A$1:$G$21</definedName>
    <definedName name="_xlnm.Print_Area" localSheetId="4">'جــدول ( 05 - 07 ) Table'!$A$1:$G$22</definedName>
    <definedName name="_xlnm.Print_Area" localSheetId="5">'جــدول ( 06 - 07 ) Table'!$A$1:$G$21</definedName>
    <definedName name="_xlnm.Print_Area" localSheetId="6">'جدول 07-07'!$A$1:$K$16</definedName>
  </definedNames>
  <calcPr fullCalcOnLoad="1"/>
</workbook>
</file>

<file path=xl/sharedStrings.xml><?xml version="1.0" encoding="utf-8"?>
<sst xmlns="http://schemas.openxmlformats.org/spreadsheetml/2006/main" count="441" uniqueCount="229">
  <si>
    <t>Total</t>
  </si>
  <si>
    <t>أخرى</t>
  </si>
  <si>
    <t>البيــان</t>
  </si>
  <si>
    <t>المجموع</t>
  </si>
  <si>
    <t xml:space="preserve"> -</t>
  </si>
  <si>
    <t>Title</t>
  </si>
  <si>
    <t>الخبراء</t>
  </si>
  <si>
    <t>Connoisseurs</t>
  </si>
  <si>
    <t>المصدر : دائرة محاكم دبي</t>
  </si>
  <si>
    <t>Other</t>
  </si>
  <si>
    <t xml:space="preserve">البيان </t>
  </si>
  <si>
    <t>القضايا المدنية</t>
  </si>
  <si>
    <t xml:space="preserve">Decreed </t>
  </si>
  <si>
    <t xml:space="preserve">Civil Cases </t>
  </si>
  <si>
    <t xml:space="preserve">Registered  </t>
  </si>
  <si>
    <t>القضايا التجارية</t>
  </si>
  <si>
    <t xml:space="preserve">Commercial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</si>
  <si>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</si>
  <si>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</si>
  <si>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</si>
  <si>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</si>
  <si>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 xml:space="preserve">Total </t>
  </si>
  <si>
    <t>المصدر: دائرة محاكم دبـــي</t>
  </si>
  <si>
    <t xml:space="preserve">Source: Dubai Courts Department </t>
  </si>
  <si>
    <t>إجمالي القضايا/ المواد المسجلة بمحكمة التمييز - إمارة دبي</t>
  </si>
  <si>
    <t xml:space="preserve">Total Cases/ Articles Registered at the  Court of Cassation - Emirate of Dubai 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</si>
  <si>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</si>
  <si>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</si>
  <si>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</si>
  <si>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</si>
  <si>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</si>
  <si>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التماس إعادة النظر- أحوال</t>
  </si>
  <si>
    <t xml:space="preserve">Petition for Review - Personal Status </t>
  </si>
  <si>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</si>
  <si>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</si>
  <si>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</si>
  <si>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</si>
  <si>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</si>
  <si>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</si>
  <si>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</si>
  <si>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</si>
  <si>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</si>
  <si>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>ملفات تنفيذ الأحكام حسب النوع  - إمارة دبي</t>
  </si>
  <si>
    <t>تنفيذ مدني</t>
  </si>
  <si>
    <t xml:space="preserve">المسجلة </t>
  </si>
  <si>
    <t xml:space="preserve">Registered </t>
  </si>
  <si>
    <t xml:space="preserve">Civil Execution </t>
  </si>
  <si>
    <t>تنفيذ تجاري</t>
  </si>
  <si>
    <t xml:space="preserve">Commercial Execution </t>
  </si>
  <si>
    <t>تنفيذ شرعي</t>
  </si>
  <si>
    <t>Legal Execution</t>
  </si>
  <si>
    <t>اسئناف أحوال شخصية ومواريث</t>
  </si>
  <si>
    <t>اسئناف عمالي</t>
  </si>
  <si>
    <t>تنفيذ عمالي</t>
  </si>
  <si>
    <t>طعن مدني</t>
  </si>
  <si>
    <t>Registered</t>
  </si>
  <si>
    <t xml:space="preserve">Civil Cassation </t>
  </si>
  <si>
    <t>المحكومة</t>
  </si>
  <si>
    <t xml:space="preserve"> Decreed </t>
  </si>
  <si>
    <t xml:space="preserve">طعن تجاري </t>
  </si>
  <si>
    <t>Labor Cassation</t>
  </si>
  <si>
    <t>طعن أحوال شخصية ومواريث</t>
  </si>
  <si>
    <t xml:space="preserve">Personal Status and Inheritance Cassation  </t>
  </si>
  <si>
    <t>اسئناف مدني</t>
  </si>
  <si>
    <t xml:space="preserve">Civil Appeal  </t>
  </si>
  <si>
    <t xml:space="preserve">Labor Appeal  </t>
  </si>
  <si>
    <t>اسئناف تجاري</t>
  </si>
  <si>
    <t xml:space="preserve">Commercial Appeal  </t>
  </si>
  <si>
    <t>دول مجلس التعاون الخليجي</t>
  </si>
  <si>
    <t>G.C.C</t>
  </si>
  <si>
    <t>المجموع
Total</t>
  </si>
  <si>
    <t>Civil Cassation</t>
  </si>
  <si>
    <t>طعن تجاري</t>
  </si>
  <si>
    <t>Labor Execution</t>
  </si>
  <si>
    <t>Judges</t>
  </si>
  <si>
    <t>جــدول ( 01 - 07 ) Table</t>
  </si>
  <si>
    <t>جــدول ( 09 - 07 ) Table</t>
  </si>
  <si>
    <t>جــدول ( 08 - 07 ) Table</t>
  </si>
  <si>
    <t>جــدول ( 05 - 07 ) Table</t>
  </si>
  <si>
    <t>جــدول ( 04 - 07 ) Table</t>
  </si>
  <si>
    <t>جــدول ( 03 - 07 ) Table</t>
  </si>
  <si>
    <t>جــدول ( 02 - 07 ) Table</t>
  </si>
  <si>
    <t>المسجلة</t>
  </si>
  <si>
    <t xml:space="preserve">Personal Status and Inheritarce Cassation </t>
  </si>
  <si>
    <t>Lawyers, Connoisseurs and Judges at Dubai Courts Department by Gender</t>
  </si>
  <si>
    <t xml:space="preserve">Al Towar Branch </t>
  </si>
  <si>
    <t>Judgments Execution Files by Type - Emirate of Dubai</t>
  </si>
  <si>
    <t xml:space="preserve">Personal Status and Inheritance Appeal </t>
  </si>
  <si>
    <t xml:space="preserve">تصنيف القضايا في النيابة العامة - إمارة دبـــــي </t>
  </si>
  <si>
    <t>القضايا الواردة
Incoming Cases</t>
  </si>
  <si>
    <t>القضايا المستأنفة
Appealed Cases</t>
  </si>
  <si>
    <t>القضايا المميزة
Cassation Cases</t>
  </si>
  <si>
    <t>جــدول ( 11 - 07 ) Table</t>
  </si>
  <si>
    <t>جــدول ( 12 - 07 ) Table</t>
  </si>
  <si>
    <t>جنح
Misdemeanors</t>
  </si>
  <si>
    <t>جنايات
Felonies</t>
  </si>
  <si>
    <t xml:space="preserve">تصنيف القضايا حسب نوع الجريمة - إمارة دبـــــي </t>
  </si>
  <si>
    <t>جــدول ( 13 - 07 ) Table</t>
  </si>
  <si>
    <t>السجن المؤبد</t>
  </si>
  <si>
    <t>السجن المؤقت</t>
  </si>
  <si>
    <t>حبس</t>
  </si>
  <si>
    <t>غرامة</t>
  </si>
  <si>
    <t>إبعاد</t>
  </si>
  <si>
    <t>براءة</t>
  </si>
  <si>
    <t>Life imprisonment</t>
  </si>
  <si>
    <t>Temporary imprisonment</t>
  </si>
  <si>
    <t>Fine</t>
  </si>
  <si>
    <t>Innocence</t>
  </si>
  <si>
    <t>Confinement</t>
  </si>
  <si>
    <t xml:space="preserve">Deportation </t>
  </si>
  <si>
    <t>Closing the Case</t>
  </si>
  <si>
    <t>Others</t>
  </si>
  <si>
    <t xml:space="preserve">قضايا الاستئناف حسب نوع الجريمة - إمارة دبـــــي </t>
  </si>
  <si>
    <t>جــدول ( 14 - 07 ) Table</t>
  </si>
  <si>
    <t>جــدول ( 15 - 07 ) Table</t>
  </si>
  <si>
    <t xml:space="preserve">عدد القضايا الواردة للنيابة العامة حسب النيابات التخصصية - إمارة دبـــــي </t>
  </si>
  <si>
    <t>نيابة بر دبي</t>
  </si>
  <si>
    <t>نيابة ديرة</t>
  </si>
  <si>
    <t>نيابة الأموال العامة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</si>
  <si>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</si>
  <si>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</si>
  <si>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</si>
  <si>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</si>
  <si>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</si>
  <si>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</si>
  <si>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</si>
  <si>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</si>
  <si>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</si>
  <si>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</si>
  <si>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Cases of the International Criminal Cooperation</t>
  </si>
  <si>
    <t>إماراتي</t>
  </si>
  <si>
    <t>عربي</t>
  </si>
  <si>
    <t>أسيوي</t>
  </si>
  <si>
    <t>أفريقي</t>
  </si>
  <si>
    <t>أوروبي</t>
  </si>
  <si>
    <t>استرالي</t>
  </si>
  <si>
    <t>Arab</t>
  </si>
  <si>
    <t>Asian</t>
  </si>
  <si>
    <t>African</t>
  </si>
  <si>
    <t>European</t>
  </si>
  <si>
    <t>السنوات</t>
  </si>
  <si>
    <t>Years</t>
  </si>
  <si>
    <t>18 - 24</t>
  </si>
  <si>
    <t>25 - 30</t>
  </si>
  <si>
    <t>31 - 45</t>
  </si>
  <si>
    <t>45+</t>
  </si>
  <si>
    <t>المصدر :  النيابة العامة</t>
  </si>
  <si>
    <t>Source : Public Prosecution</t>
  </si>
  <si>
    <t>جنح  Misdemeanors</t>
  </si>
  <si>
    <t>جنايات  Felonies</t>
  </si>
  <si>
    <t>مخالفات  Violations</t>
  </si>
  <si>
    <t>Emirati</t>
  </si>
  <si>
    <t xml:space="preserve">المدانون في القضايا الجزائية حسب نوع الجريمة والفئات العمرية - إمارة دبـــــي </t>
  </si>
  <si>
    <t>أمريكي</t>
  </si>
  <si>
    <t>American</t>
  </si>
  <si>
    <t>غير مبين
Unspecified</t>
  </si>
  <si>
    <t>المجموع 
Total</t>
  </si>
  <si>
    <t xml:space="preserve">المجموع العام
Grand Total </t>
  </si>
  <si>
    <t>القضايا العقارية</t>
  </si>
  <si>
    <t xml:space="preserve">Real Estate Cases </t>
  </si>
  <si>
    <t>Lawyers*</t>
  </si>
  <si>
    <t>المحامون*</t>
  </si>
  <si>
    <t xml:space="preserve">Cases Classification at the Public Prosecution - Emirate of Dubai </t>
  </si>
  <si>
    <t xml:space="preserve">الأحكام الصادرة في القضايا الجزائية حسب نوع العقوبة - إمارة دبـي </t>
  </si>
  <si>
    <t xml:space="preserve">Condemned Persons in Punitive Cases by Nationality- Emirate of Dubai </t>
  </si>
  <si>
    <t xml:space="preserve">المدانون في القضايا الجزائية حسب الجنسية - إمارة دبـي </t>
  </si>
  <si>
    <t xml:space="preserve">Condemned Persons in Punitive Cases by Gender and Age Groups - Emirate of Dubai </t>
  </si>
  <si>
    <t>إناث
Females</t>
  </si>
  <si>
    <t>ذكور
Males</t>
  </si>
  <si>
    <t>المحامون والخبراء والقضاة المقيدين بدائرة محاكم دبي حسب الجنس</t>
  </si>
  <si>
    <t>انقضاء الدعوى</t>
  </si>
  <si>
    <t>نيابة الأسرة والأحداث</t>
  </si>
  <si>
    <t>Narcotic Drugs Prosecution</t>
  </si>
  <si>
    <t>أقل من 18 سنة 
 Less Than 18 Years</t>
  </si>
  <si>
    <t>أقل من 18 سنة 
Less Than 18 Years</t>
  </si>
  <si>
    <t>السنوات 
Years</t>
  </si>
  <si>
    <t>القضاة</t>
  </si>
  <si>
    <t>طعن عقاري</t>
  </si>
  <si>
    <t>Real Estate Cassation</t>
  </si>
  <si>
    <t>تنفيذ عقاري</t>
  </si>
  <si>
    <t>Real Estate Execution</t>
  </si>
  <si>
    <t>اسئناف عقاري</t>
  </si>
  <si>
    <t>Real Estate Appeal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</si>
  <si>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</si>
  <si>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</si>
  <si>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عدد القضايا في المحكمة الابتدائية - إمارة دبي</t>
  </si>
  <si>
    <t xml:space="preserve">*  تشمل مخالفات السير والمرور </t>
  </si>
  <si>
    <t xml:space="preserve">*   Including Traffic Violations </t>
  </si>
  <si>
    <t>*   Including Traffic Violations</t>
  </si>
  <si>
    <t>*  تشمل مخالفات السير والمرور</t>
  </si>
  <si>
    <t>القضايا في محكمة التمييز حسب النوع - إمارة دبي</t>
  </si>
  <si>
    <t>Cases at the Court of Cassation by Type - Emirate of Dubai</t>
  </si>
  <si>
    <t>القضايا في محكمة الاستئناف حسب النوع - إمارة دبي</t>
  </si>
  <si>
    <t>Cases  at the Appeal Court by Type - Emirate of Dubai</t>
  </si>
  <si>
    <t>السنة 
Year</t>
  </si>
  <si>
    <t xml:space="preserve">Issued Adjudications in Punitive Cases by Type of Penalty - Emirate of Dubai </t>
  </si>
  <si>
    <t>السنة</t>
  </si>
  <si>
    <t>Year</t>
  </si>
  <si>
    <t xml:space="preserve">Appeal Cases by the Crime Type - Emirate Of Dubai </t>
  </si>
  <si>
    <t xml:space="preserve">Number of Cases Arrived to the Public Prosecution by the Specialized Prosecutions - Emirate of Dubai </t>
  </si>
  <si>
    <t xml:space="preserve">المدانون في القضايا الجزائية حسب الجنس وفئات العمر - إمارة دبـــــي </t>
  </si>
  <si>
    <t xml:space="preserve">The Convicted People in the Criminal Case by Crime Type and Age Groups - Emirate of Dubai </t>
  </si>
  <si>
    <t>مخالفات*
*Violations</t>
  </si>
  <si>
    <t>أخرون</t>
  </si>
  <si>
    <t>جــدول ( 06 - 07 ) Table</t>
  </si>
  <si>
    <t>جدول  ( 07 - 07 ) Table</t>
  </si>
  <si>
    <t>جــدول ( 10 - 07 ) Table</t>
  </si>
  <si>
    <t>Number of Cases at the Court of First Instance - Emirate of Dubai</t>
  </si>
  <si>
    <t xml:space="preserve">Cases Classification by the Crime Type - Emirate of Dubai </t>
  </si>
  <si>
    <t>Australian</t>
  </si>
  <si>
    <t>منتهية</t>
  </si>
  <si>
    <t>Disposed</t>
  </si>
  <si>
    <t xml:space="preserve"> Disposed </t>
  </si>
  <si>
    <t>المحامون  Lawyers</t>
  </si>
  <si>
    <t>القضاة  Judges</t>
  </si>
  <si>
    <t>الخبراء  Connoisseurs</t>
  </si>
  <si>
    <t>شكل 1</t>
  </si>
  <si>
    <t>ذكور  Males</t>
  </si>
  <si>
    <t>إناث  Females</t>
  </si>
  <si>
    <t>شكل 2</t>
  </si>
  <si>
    <t>( 2013 - 2015 )</t>
  </si>
  <si>
    <t>-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</si>
  <si>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</si>
  <si>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</si>
  <si>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</si>
  <si>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</si>
  <si>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</si>
  <si>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</si>
  <si>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…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</si>
</sst>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0.0%"/>
    <numFmt numFmtId="187" formatCode="0_ ;\-0\ "/>
    <numFmt numFmtId="188" formatCode="\(\ \ \)"/>
    <numFmt numFmtId="189" formatCode="\(\ #\ \)"/>
    <numFmt numFmtId="190" formatCode="\(\ #0#\ \)"/>
    <numFmt numFmtId="191" formatCode="0.0"/>
    <numFmt numFmtId="192" formatCode="#,##0.000"/>
    <numFmt numFmtId="193" formatCode="0.000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د.إ.&quot;#,##0;&quot;د.إ.&quot;\-#,##0"/>
    <numFmt numFmtId="201" formatCode="&quot;د.إ.&quot;#,##0;[Red]&quot;د.إ.&quot;\-#,##0"/>
    <numFmt numFmtId="202" formatCode="&quot;د.إ.&quot;#,##0.00;&quot;د.إ.&quot;\-#,##0.00"/>
    <numFmt numFmtId="203" formatCode="&quot;د.إ.&quot;#,##0.00;[Red]&quot;د.إ.&quot;\-#,##0.00"/>
    <numFmt numFmtId="204" formatCode="h:mm\ \ص/\م"/>
    <numFmt numFmtId="205" formatCode="h:mm:ss\ \ص/\م"/>
    <numFmt numFmtId="206" formatCode="&quot;ر.س.&quot;#,##0;&quot;ر.س.&quot;\-#,##0"/>
    <numFmt numFmtId="207" formatCode="&quot;ر.س.&quot;#,##0;[Red]&quot;ر.س.&quot;\-#,##0"/>
    <numFmt numFmtId="208" formatCode="&quot;ر.س.&quot;#,##0.00;&quot;ر.س.&quot;\-#,##0.00"/>
    <numFmt numFmtId="209" formatCode="&quot;ر.س.&quot;#,##0.00;[Red]&quot;ر.س.&quot;\-#,##0.00"/>
    <numFmt numFmtId="210" formatCode="#,##0.0"/>
    <numFmt numFmtId="211" formatCode="#,##0;[Red]#,##0"/>
    <numFmt numFmtId="212" formatCode="#,##0.000;[Red]#,##0.000"/>
    <numFmt numFmtId="213" formatCode="#,##0.0;[Red]#,##0.0"/>
    <numFmt numFmtId="214" formatCode="0.0000%"/>
    <numFmt numFmtId="215" formatCode="0.0000"/>
    <numFmt numFmtId="216" formatCode="0.0000;[Red]0.0000"/>
    <numFmt numFmtId="217" formatCode="0.00_ ;\-0.00\ 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  <numFmt numFmtId="222" formatCode="&quot;$&quot;#,##0.0"/>
    <numFmt numFmtId="223" formatCode="_(* #,##0.0_);_(* \(#,##0.0\);_(* &quot;-&quot;??_);_(@_)"/>
    <numFmt numFmtId="224" formatCode="&quot;Yes&quot;;&quot;Yes&quot;;&quot;No&quot;"/>
    <numFmt numFmtId="225" formatCode="&quot;On&quot;;&quot;On&quot;;&quot;Off&quot;"/>
  </numFmts>
  <fonts count="60">
    <font>
      <sz val="10"/>
      <name val="Arial"/>
      <family val="0"/>
    </font>
    <font>
      <sz val="8"/>
      <name val="Arial"/>
      <family val="2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10"/>
      <name val="Myriad Pro"/>
      <family val="2"/>
    </font>
    <font>
      <b/>
      <sz val="14"/>
      <name val="GE SS Text Light"/>
      <family val="1"/>
    </font>
    <font>
      <b/>
      <sz val="9"/>
      <name val="GE SS Tex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WinSoft Pro"/>
      <family val="2"/>
    </font>
    <font>
      <sz val="8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8"/>
      <name val="Calibr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color indexed="8"/>
      <name val="Calibri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Arial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13"/>
      <color indexed="63"/>
      <name val="WinSoft Pro"/>
      <family val="2"/>
    </font>
    <font>
      <b/>
      <sz val="9"/>
      <color indexed="8"/>
      <name val="WinSoft Pro"/>
      <family val="2"/>
    </font>
    <font>
      <sz val="10"/>
      <color indexed="63"/>
      <name val="WinSoft Pro"/>
      <family val="2"/>
    </font>
    <font>
      <b/>
      <sz val="11"/>
      <color indexed="8"/>
      <name val="WinSoft Pro"/>
      <family val="0"/>
    </font>
    <font>
      <b/>
      <sz val="10.5"/>
      <color indexed="8"/>
      <name val="WinSoft Pro"/>
      <family val="0"/>
    </font>
    <font>
      <b/>
      <sz val="9.65"/>
      <color indexed="8"/>
      <name val="WinSoft Pro"/>
      <family val="0"/>
    </font>
    <font>
      <sz val="10.1"/>
      <color indexed="8"/>
      <name val="WinSoft Pro"/>
      <family val="0"/>
    </font>
    <font>
      <sz val="12"/>
      <color indexed="63"/>
      <name val="WinSoft Pro"/>
      <family val="2"/>
    </font>
    <font>
      <b/>
      <sz val="12"/>
      <color indexed="8"/>
      <name val="WinSoft Pro"/>
      <family val="0"/>
    </font>
    <font>
      <sz val="10.5"/>
      <color indexed="8"/>
      <name val="WinSoft Pro"/>
      <family val="0"/>
    </font>
    <font>
      <sz val="11"/>
      <color indexed="8"/>
      <name val="WinSoft Pro"/>
      <family val="0"/>
    </font>
    <font>
      <sz val="12"/>
      <color rgb="FF333333"/>
      <name val="WinSoft Pr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theme="0" tint="-0.14995999634265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hair"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58" applyAlignment="1">
      <alignment vertical="center"/>
      <protection/>
    </xf>
    <xf numFmtId="0" fontId="9" fillId="0" borderId="0" xfId="58" applyAlignment="1">
      <alignment horizontal="center" vertical="center"/>
      <protection/>
    </xf>
    <xf numFmtId="0" fontId="9" fillId="0" borderId="0" xfId="58">
      <alignment/>
      <protection/>
    </xf>
    <xf numFmtId="0" fontId="6" fillId="0" borderId="0" xfId="58" applyFont="1" applyBorder="1" applyAlignment="1">
      <alignment vertical="center"/>
      <protection/>
    </xf>
    <xf numFmtId="0" fontId="27" fillId="0" borderId="0" xfId="58" applyFont="1">
      <alignment/>
      <protection/>
    </xf>
    <xf numFmtId="0" fontId="5" fillId="0" borderId="0" xfId="58" applyFont="1" applyBorder="1" applyAlignment="1">
      <alignment vertical="center"/>
      <protection/>
    </xf>
    <xf numFmtId="0" fontId="1" fillId="0" borderId="0" xfId="59" applyFont="1" applyAlignment="1">
      <alignment horizontal="center" vertical="center" wrapText="1"/>
      <protection/>
    </xf>
    <xf numFmtId="0" fontId="30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29" fillId="0" borderId="0" xfId="59" applyFont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 wrapText="1"/>
      <protection/>
    </xf>
    <xf numFmtId="0" fontId="32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32" fillId="0" borderId="0" xfId="58" applyFont="1" applyAlignment="1">
      <alignment horizontal="center" vertical="center"/>
      <protection/>
    </xf>
    <xf numFmtId="0" fontId="33" fillId="0" borderId="0" xfId="58" applyFont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8" fillId="0" borderId="0" xfId="58" applyFont="1" applyAlignment="1">
      <alignment vertical="center"/>
      <protection/>
    </xf>
    <xf numFmtId="0" fontId="28" fillId="0" borderId="0" xfId="58" applyFont="1">
      <alignment/>
      <protection/>
    </xf>
    <xf numFmtId="0" fontId="37" fillId="0" borderId="0" xfId="58" applyFont="1">
      <alignment/>
      <protection/>
    </xf>
    <xf numFmtId="0" fontId="37" fillId="0" borderId="0" xfId="58" applyFont="1" applyAlignment="1">
      <alignment vertical="center"/>
      <protection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58" applyFont="1">
      <alignment/>
      <protection/>
    </xf>
    <xf numFmtId="0" fontId="24" fillId="0" borderId="0" xfId="58" applyFont="1">
      <alignment/>
      <protection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59" applyFont="1" applyFill="1" applyBorder="1" applyAlignment="1">
      <alignment vertical="center" wrapText="1"/>
      <protection/>
    </xf>
    <xf numFmtId="0" fontId="45" fillId="0" borderId="0" xfId="59" applyFont="1" applyAlignment="1">
      <alignment horizontal="center" vertical="center" wrapText="1"/>
      <protection/>
    </xf>
    <xf numFmtId="0" fontId="43" fillId="0" borderId="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 wrapText="1"/>
      <protection/>
    </xf>
    <xf numFmtId="0" fontId="46" fillId="0" borderId="0" xfId="58" applyFont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Border="1" applyAlignment="1">
      <alignment horizontal="centerContinuous" vertical="center"/>
    </xf>
    <xf numFmtId="0" fontId="29" fillId="0" borderId="0" xfId="59" applyFont="1" applyFill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3" fillId="0" borderId="0" xfId="59" applyFont="1" applyFill="1" applyAlignment="1">
      <alignment horizontal="center" vertical="center" wrapText="1"/>
      <protection/>
    </xf>
    <xf numFmtId="3" fontId="42" fillId="0" borderId="0" xfId="0" applyNumberFormat="1" applyFont="1" applyFill="1" applyBorder="1" applyAlignment="1">
      <alignment horizontal="center" vertical="center" shrinkToFit="1" readingOrder="2"/>
    </xf>
    <xf numFmtId="3" fontId="42" fillId="0" borderId="0" xfId="0" applyNumberFormat="1" applyFont="1" applyFill="1" applyBorder="1" applyAlignment="1">
      <alignment horizontal="center" vertical="center" readingOrder="2"/>
    </xf>
    <xf numFmtId="3" fontId="42" fillId="0" borderId="10" xfId="0" applyNumberFormat="1" applyFont="1" applyFill="1" applyBorder="1" applyAlignment="1">
      <alignment horizontal="center" vertical="center" shrinkToFit="1" readingOrder="2"/>
    </xf>
    <xf numFmtId="3" fontId="42" fillId="0" borderId="10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/>
    </xf>
    <xf numFmtId="0" fontId="28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>
      <alignment/>
      <protection/>
    </xf>
    <xf numFmtId="0" fontId="33" fillId="0" borderId="0" xfId="58" applyFont="1" applyFill="1">
      <alignment/>
      <protection/>
    </xf>
    <xf numFmtId="0" fontId="46" fillId="0" borderId="0" xfId="58" applyFont="1" applyFill="1">
      <alignment/>
      <protection/>
    </xf>
    <xf numFmtId="0" fontId="30" fillId="0" borderId="0" xfId="58" applyFont="1" applyFill="1" applyBorder="1" applyAlignment="1">
      <alignment vertical="center"/>
      <protection/>
    </xf>
    <xf numFmtId="0" fontId="28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0" fontId="29" fillId="0" borderId="0" xfId="58" applyFont="1" applyFill="1" applyBorder="1" applyAlignment="1">
      <alignment vertical="center"/>
      <protection/>
    </xf>
    <xf numFmtId="0" fontId="34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3" fontId="41" fillId="0" borderId="10" xfId="0" applyNumberFormat="1" applyFont="1" applyFill="1" applyBorder="1" applyAlignment="1">
      <alignment horizontal="center" vertical="center" readingOrder="2"/>
    </xf>
    <xf numFmtId="0" fontId="31" fillId="24" borderId="11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3" fontId="42" fillId="24" borderId="0" xfId="0" applyNumberFormat="1" applyFont="1" applyFill="1" applyBorder="1" applyAlignment="1">
      <alignment horizontal="center" vertical="center" readingOrder="2"/>
    </xf>
    <xf numFmtId="3" fontId="41" fillId="24" borderId="0" xfId="0" applyNumberFormat="1" applyFont="1" applyFill="1" applyBorder="1" applyAlignment="1">
      <alignment horizontal="center" vertical="center" readingOrder="2"/>
    </xf>
    <xf numFmtId="3" fontId="41" fillId="25" borderId="13" xfId="0" applyNumberFormat="1" applyFont="1" applyFill="1" applyBorder="1" applyAlignment="1">
      <alignment horizontal="center" vertical="center" readingOrder="2"/>
    </xf>
    <xf numFmtId="3" fontId="41" fillId="26" borderId="10" xfId="0" applyNumberFormat="1" applyFont="1" applyFill="1" applyBorder="1" applyAlignment="1">
      <alignment horizontal="center" vertical="center" readingOrder="2"/>
    </xf>
    <xf numFmtId="3" fontId="42" fillId="25" borderId="13" xfId="0" applyNumberFormat="1" applyFont="1" applyFill="1" applyBorder="1" applyAlignment="1">
      <alignment horizontal="center" vertical="center" readingOrder="2"/>
    </xf>
    <xf numFmtId="3" fontId="42" fillId="26" borderId="10" xfId="0" applyNumberFormat="1" applyFont="1" applyFill="1" applyBorder="1" applyAlignment="1">
      <alignment horizontal="center" vertical="center" readingOrder="2"/>
    </xf>
    <xf numFmtId="0" fontId="34" fillId="27" borderId="0" xfId="0" applyFont="1" applyFill="1" applyBorder="1" applyAlignment="1">
      <alignment vertical="center"/>
    </xf>
    <xf numFmtId="0" fontId="31" fillId="28" borderId="14" xfId="0" applyFont="1" applyFill="1" applyBorder="1" applyAlignment="1">
      <alignment horizontal="center" wrapText="1"/>
    </xf>
    <xf numFmtId="0" fontId="31" fillId="28" borderId="15" xfId="0" applyFont="1" applyFill="1" applyBorder="1" applyAlignment="1">
      <alignment horizontal="center" wrapText="1"/>
    </xf>
    <xf numFmtId="0" fontId="31" fillId="28" borderId="15" xfId="0" applyFont="1" applyFill="1" applyBorder="1" applyAlignment="1">
      <alignment horizontal="center" vertical="center" wrapText="1"/>
    </xf>
    <xf numFmtId="3" fontId="42" fillId="27" borderId="0" xfId="0" applyNumberFormat="1" applyFont="1" applyFill="1" applyBorder="1" applyAlignment="1">
      <alignment horizontal="center" vertical="center" readingOrder="2"/>
    </xf>
    <xf numFmtId="3" fontId="42" fillId="27" borderId="0" xfId="0" applyNumberFormat="1" applyFont="1" applyFill="1" applyBorder="1" applyAlignment="1">
      <alignment horizontal="center" vertical="center" shrinkToFit="1" readingOrder="2"/>
    </xf>
    <xf numFmtId="3" fontId="41" fillId="27" borderId="0" xfId="0" applyNumberFormat="1" applyFont="1" applyFill="1" applyBorder="1" applyAlignment="1">
      <alignment horizontal="center" vertical="center" readingOrder="2"/>
    </xf>
    <xf numFmtId="3" fontId="42" fillId="27" borderId="10" xfId="0" applyNumberFormat="1" applyFont="1" applyFill="1" applyBorder="1" applyAlignment="1">
      <alignment horizontal="center" vertical="center" readingOrder="2"/>
    </xf>
    <xf numFmtId="3" fontId="42" fillId="27" borderId="10" xfId="0" applyNumberFormat="1" applyFont="1" applyFill="1" applyBorder="1" applyAlignment="1">
      <alignment horizontal="center" vertical="center" shrinkToFit="1" readingOrder="2"/>
    </xf>
    <xf numFmtId="3" fontId="41" fillId="27" borderId="10" xfId="0" applyNumberFormat="1" applyFont="1" applyFill="1" applyBorder="1" applyAlignment="1">
      <alignment horizontal="center" vertical="center" readingOrder="2"/>
    </xf>
    <xf numFmtId="3" fontId="42" fillId="28" borderId="0" xfId="0" applyNumberFormat="1" applyFont="1" applyFill="1" applyBorder="1" applyAlignment="1">
      <alignment horizontal="center" vertical="center" readingOrder="2"/>
    </xf>
    <xf numFmtId="3" fontId="42" fillId="28" borderId="0" xfId="0" applyNumberFormat="1" applyFont="1" applyFill="1" applyBorder="1" applyAlignment="1">
      <alignment horizontal="center" vertical="center" shrinkToFit="1" readingOrder="2"/>
    </xf>
    <xf numFmtId="3" fontId="41" fillId="28" borderId="0" xfId="0" applyNumberFormat="1" applyFont="1" applyFill="1" applyBorder="1" applyAlignment="1">
      <alignment horizontal="center" vertical="center" readingOrder="2"/>
    </xf>
    <xf numFmtId="3" fontId="30" fillId="27" borderId="0" xfId="0" applyNumberFormat="1" applyFont="1" applyFill="1" applyBorder="1" applyAlignment="1">
      <alignment horizontal="center" vertical="center" shrinkToFit="1" readingOrder="2"/>
    </xf>
    <xf numFmtId="3" fontId="30" fillId="26" borderId="10" xfId="0" applyNumberFormat="1" applyFont="1" applyFill="1" applyBorder="1" applyAlignment="1">
      <alignment horizontal="center" vertical="center" readingOrder="2"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vertical="center"/>
      <protection/>
    </xf>
    <xf numFmtId="0" fontId="31" fillId="0" borderId="0" xfId="0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wrapText="1"/>
    </xf>
    <xf numFmtId="0" fontId="31" fillId="24" borderId="18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left" indent="1"/>
    </xf>
    <xf numFmtId="0" fontId="31" fillId="24" borderId="19" xfId="0" applyFont="1" applyFill="1" applyBorder="1" applyAlignment="1">
      <alignment horizontal="center" vertical="top" wrapText="1"/>
    </xf>
    <xf numFmtId="0" fontId="31" fillId="24" borderId="14" xfId="0" applyFont="1" applyFill="1" applyBorder="1" applyAlignment="1">
      <alignment horizontal="center" vertical="top" wrapText="1"/>
    </xf>
    <xf numFmtId="0" fontId="31" fillId="24" borderId="15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shrinkToFit="1"/>
    </xf>
    <xf numFmtId="3" fontId="41" fillId="0" borderId="0" xfId="0" applyNumberFormat="1" applyFont="1" applyFill="1" applyBorder="1" applyAlignment="1">
      <alignment horizontal="center" vertical="center" readingOrder="2"/>
    </xf>
    <xf numFmtId="0" fontId="47" fillId="0" borderId="0" xfId="0" applyFont="1" applyFill="1" applyAlignment="1">
      <alignment horizontal="left" indent="1"/>
    </xf>
    <xf numFmtId="0" fontId="41" fillId="24" borderId="0" xfId="0" applyFont="1" applyFill="1" applyBorder="1" applyAlignment="1">
      <alignment horizontal="center" vertical="center" shrinkToFit="1"/>
    </xf>
    <xf numFmtId="3" fontId="42" fillId="24" borderId="0" xfId="0" applyNumberFormat="1" applyFont="1" applyFill="1" applyBorder="1" applyAlignment="1">
      <alignment horizontal="center" vertical="center" shrinkToFit="1" readingOrder="2"/>
    </xf>
    <xf numFmtId="0" fontId="41" fillId="0" borderId="10" xfId="0" applyFont="1" applyFill="1" applyBorder="1" applyAlignment="1">
      <alignment horizontal="center" vertical="center" shrinkToFit="1"/>
    </xf>
    <xf numFmtId="0" fontId="43" fillId="0" borderId="0" xfId="59" applyFont="1" applyFill="1" applyAlignment="1">
      <alignment vertical="center"/>
      <protection/>
    </xf>
    <xf numFmtId="0" fontId="46" fillId="0" borderId="0" xfId="0" applyFont="1" applyAlignment="1">
      <alignment horizontal="left" indent="1"/>
    </xf>
    <xf numFmtId="0" fontId="29" fillId="0" borderId="0" xfId="59" applyFont="1" applyFill="1" applyAlignment="1">
      <alignment vertical="center"/>
      <protection/>
    </xf>
    <xf numFmtId="0" fontId="41" fillId="24" borderId="20" xfId="0" applyFont="1" applyFill="1" applyBorder="1" applyAlignment="1">
      <alignment horizontal="right" vertical="center" indent="1"/>
    </xf>
    <xf numFmtId="0" fontId="41" fillId="27" borderId="0" xfId="0" applyFont="1" applyFill="1" applyBorder="1" applyAlignment="1">
      <alignment horizontal="center" vertical="center" shrinkToFit="1"/>
    </xf>
    <xf numFmtId="0" fontId="41" fillId="28" borderId="0" xfId="0" applyFont="1" applyFill="1" applyBorder="1" applyAlignment="1">
      <alignment horizontal="center" vertical="center" shrinkToFit="1"/>
    </xf>
    <xf numFmtId="0" fontId="41" fillId="27" borderId="10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left" indent="1"/>
    </xf>
    <xf numFmtId="0" fontId="46" fillId="27" borderId="0" xfId="0" applyFont="1" applyFill="1" applyAlignment="1">
      <alignment horizontal="left" indent="1"/>
    </xf>
    <xf numFmtId="0" fontId="41" fillId="26" borderId="13" xfId="0" applyFont="1" applyFill="1" applyBorder="1" applyAlignment="1">
      <alignment horizontal="center" vertical="center" shrinkToFit="1"/>
    </xf>
    <xf numFmtId="3" fontId="42" fillId="26" borderId="13" xfId="0" applyNumberFormat="1" applyFont="1" applyFill="1" applyBorder="1" applyAlignment="1">
      <alignment horizontal="center" vertical="center" shrinkToFit="1" readingOrder="2"/>
    </xf>
    <xf numFmtId="3" fontId="42" fillId="26" borderId="13" xfId="0" applyNumberFormat="1" applyFont="1" applyFill="1" applyBorder="1" applyAlignment="1">
      <alignment horizontal="center" vertical="center" readingOrder="2"/>
    </xf>
    <xf numFmtId="0" fontId="41" fillId="26" borderId="10" xfId="0" applyFont="1" applyFill="1" applyBorder="1" applyAlignment="1">
      <alignment horizontal="center" vertical="center" shrinkToFit="1"/>
    </xf>
    <xf numFmtId="3" fontId="42" fillId="26" borderId="10" xfId="0" applyNumberFormat="1" applyFont="1" applyFill="1" applyBorder="1" applyAlignment="1">
      <alignment horizontal="center" vertical="center" shrinkToFit="1" readingOrder="2"/>
    </xf>
    <xf numFmtId="0" fontId="32" fillId="0" borderId="0" xfId="0" applyFont="1" applyFill="1" applyAlignment="1">
      <alignment horizontal="left" inden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indent="8" shrinkToFit="1"/>
    </xf>
    <xf numFmtId="0" fontId="41" fillId="24" borderId="0" xfId="0" applyFont="1" applyFill="1" applyBorder="1" applyAlignment="1">
      <alignment horizontal="right" vertical="center" indent="8" shrinkToFit="1"/>
    </xf>
    <xf numFmtId="0" fontId="41" fillId="0" borderId="10" xfId="0" applyFont="1" applyFill="1" applyBorder="1" applyAlignment="1">
      <alignment horizontal="right" vertical="center" indent="8" shrinkToFit="1"/>
    </xf>
    <xf numFmtId="0" fontId="43" fillId="0" borderId="0" xfId="0" applyFont="1" applyFill="1" applyBorder="1" applyAlignment="1">
      <alignment horizontal="right" vertical="center" readingOrder="2"/>
    </xf>
    <xf numFmtId="0" fontId="41" fillId="24" borderId="19" xfId="0" applyFont="1" applyFill="1" applyBorder="1" applyAlignment="1">
      <alignment horizontal="center" vertical="top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1" fillId="0" borderId="0" xfId="0" applyFont="1" applyFill="1" applyAlignment="1">
      <alignment horizontal="right" vertical="center" indent="1"/>
    </xf>
    <xf numFmtId="0" fontId="41" fillId="0" borderId="0" xfId="0" applyFont="1" applyFill="1" applyAlignment="1">
      <alignment horizontal="left" vertical="center" indent="1"/>
    </xf>
    <xf numFmtId="0" fontId="41" fillId="24" borderId="0" xfId="0" applyFont="1" applyFill="1" applyAlignment="1">
      <alignment horizontal="right" vertical="center" indent="1"/>
    </xf>
    <xf numFmtId="0" fontId="41" fillId="24" borderId="0" xfId="0" applyFont="1" applyFill="1" applyAlignment="1">
      <alignment horizontal="left" vertical="center" indent="1"/>
    </xf>
    <xf numFmtId="0" fontId="41" fillId="27" borderId="0" xfId="0" applyFont="1" applyFill="1" applyAlignment="1">
      <alignment horizontal="left" vertical="center" indent="1"/>
    </xf>
    <xf numFmtId="0" fontId="41" fillId="28" borderId="20" xfId="0" applyFont="1" applyFill="1" applyBorder="1" applyAlignment="1">
      <alignment horizontal="left" vertical="center" indent="1"/>
    </xf>
    <xf numFmtId="0" fontId="43" fillId="0" borderId="0" xfId="58" applyFont="1" applyFill="1" applyBorder="1" applyAlignment="1">
      <alignment horizontal="left" vertical="center"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0" fontId="48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4" fillId="0" borderId="0" xfId="58" applyFont="1" applyFill="1" applyAlignment="1">
      <alignment horizontal="right" vertical="center"/>
      <protection/>
    </xf>
    <xf numFmtId="0" fontId="34" fillId="0" borderId="0" xfId="58" applyFont="1" applyFill="1" applyAlignment="1">
      <alignment vertical="center"/>
      <protection/>
    </xf>
    <xf numFmtId="0" fontId="31" fillId="24" borderId="11" xfId="58" applyFont="1" applyFill="1" applyBorder="1" applyAlignment="1">
      <alignment horizontal="right" vertical="center" indent="4"/>
      <protection/>
    </xf>
    <xf numFmtId="0" fontId="33" fillId="0" borderId="13" xfId="58" applyFont="1" applyFill="1" applyBorder="1" applyAlignment="1">
      <alignment horizontal="right" vertical="center"/>
      <protection/>
    </xf>
    <xf numFmtId="0" fontId="31" fillId="0" borderId="13" xfId="58" applyFont="1" applyFill="1" applyBorder="1" applyAlignment="1">
      <alignment vertical="center"/>
      <protection/>
    </xf>
    <xf numFmtId="0" fontId="32" fillId="0" borderId="0" xfId="58" applyFont="1" applyFill="1" applyAlignment="1">
      <alignment wrapText="1"/>
      <protection/>
    </xf>
    <xf numFmtId="0" fontId="33" fillId="0" borderId="0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>
      <alignment vertical="center"/>
      <protection/>
    </xf>
    <xf numFmtId="0" fontId="33" fillId="24" borderId="0" xfId="58" applyFont="1" applyFill="1" applyBorder="1" applyAlignment="1">
      <alignment horizontal="right" vertical="center"/>
      <protection/>
    </xf>
    <xf numFmtId="0" fontId="31" fillId="24" borderId="0" xfId="58" applyFont="1" applyFill="1" applyBorder="1" applyAlignment="1">
      <alignment vertical="center"/>
      <protection/>
    </xf>
    <xf numFmtId="0" fontId="33" fillId="24" borderId="13" xfId="58" applyFont="1" applyFill="1" applyBorder="1" applyAlignment="1">
      <alignment horizontal="right" vertical="center"/>
      <protection/>
    </xf>
    <xf numFmtId="0" fontId="31" fillId="24" borderId="13" xfId="58" applyFont="1" applyFill="1" applyBorder="1" applyAlignment="1">
      <alignment vertical="center"/>
      <protection/>
    </xf>
    <xf numFmtId="0" fontId="33" fillId="24" borderId="10" xfId="58" applyFont="1" applyFill="1" applyBorder="1" applyAlignment="1">
      <alignment horizontal="right" vertical="center"/>
      <protection/>
    </xf>
    <xf numFmtId="0" fontId="31" fillId="24" borderId="10" xfId="58" applyFont="1" applyFill="1" applyBorder="1" applyAlignment="1">
      <alignment vertical="center"/>
      <protection/>
    </xf>
    <xf numFmtId="3" fontId="31" fillId="0" borderId="0" xfId="58" applyNumberFormat="1" applyFont="1" applyFill="1" applyBorder="1" applyAlignment="1">
      <alignment horizontal="right" vertical="center" indent="4"/>
      <protection/>
    </xf>
    <xf numFmtId="0" fontId="43" fillId="0" borderId="0" xfId="58" applyFont="1" applyFill="1" applyBorder="1" applyAlignment="1">
      <alignment horizontal="right" vertical="center"/>
      <protection/>
    </xf>
    <xf numFmtId="0" fontId="30" fillId="0" borderId="0" xfId="58" applyFont="1" applyFill="1" applyBorder="1" applyAlignment="1">
      <alignment horizontal="right" vertical="center" readingOrder="2"/>
      <protection/>
    </xf>
    <xf numFmtId="3" fontId="30" fillId="0" borderId="0" xfId="58" applyNumberFormat="1" applyFont="1" applyFill="1" applyBorder="1" applyAlignment="1">
      <alignment vertical="center"/>
      <protection/>
    </xf>
    <xf numFmtId="0" fontId="30" fillId="0" borderId="0" xfId="58" applyFont="1" applyFill="1" applyBorder="1" applyAlignment="1">
      <alignment horizontal="left" vertical="center"/>
      <protection/>
    </xf>
    <xf numFmtId="0" fontId="41" fillId="24" borderId="11" xfId="58" applyFont="1" applyFill="1" applyBorder="1" applyAlignment="1">
      <alignment horizontal="right" vertical="center" indent="5"/>
      <protection/>
    </xf>
    <xf numFmtId="0" fontId="32" fillId="0" borderId="0" xfId="58" applyFont="1" applyFill="1" applyBorder="1" applyAlignment="1">
      <alignment horizontal="center" vertical="top" wrapText="1"/>
      <protection/>
    </xf>
    <xf numFmtId="0" fontId="49" fillId="0" borderId="0" xfId="58" applyFont="1" applyFill="1">
      <alignment/>
      <protection/>
    </xf>
    <xf numFmtId="3" fontId="32" fillId="0" borderId="0" xfId="58" applyNumberFormat="1" applyFont="1" applyFill="1">
      <alignment/>
      <protection/>
    </xf>
    <xf numFmtId="3" fontId="42" fillId="0" borderId="0" xfId="58" applyNumberFormat="1" applyFont="1" applyFill="1" applyBorder="1" applyAlignment="1">
      <alignment horizontal="right" vertical="center" indent="5"/>
      <protection/>
    </xf>
    <xf numFmtId="3" fontId="42" fillId="24" borderId="0" xfId="58" applyNumberFormat="1" applyFont="1" applyFill="1" applyBorder="1" applyAlignment="1">
      <alignment horizontal="right" vertical="center" indent="5"/>
      <protection/>
    </xf>
    <xf numFmtId="0" fontId="33" fillId="0" borderId="10" xfId="58" applyFont="1" applyFill="1" applyBorder="1" applyAlignment="1">
      <alignment horizontal="right" vertical="center" indent="1"/>
      <protection/>
    </xf>
    <xf numFmtId="0" fontId="31" fillId="0" borderId="0" xfId="58" applyFont="1" applyFill="1" applyAlignment="1">
      <alignment horizontal="right" vertical="center"/>
      <protection/>
    </xf>
    <xf numFmtId="0" fontId="50" fillId="0" borderId="0" xfId="58" applyFont="1" applyFill="1" applyBorder="1" applyAlignment="1">
      <alignment horizontal="center" vertical="center"/>
      <protection/>
    </xf>
    <xf numFmtId="0" fontId="31" fillId="24" borderId="21" xfId="58" applyFont="1" applyFill="1" applyBorder="1" applyAlignment="1">
      <alignment horizontal="center" vertical="center"/>
      <protection/>
    </xf>
    <xf numFmtId="0" fontId="41" fillId="24" borderId="11" xfId="58" applyFont="1" applyFill="1" applyBorder="1" applyAlignment="1">
      <alignment horizontal="center" vertical="center"/>
      <protection/>
    </xf>
    <xf numFmtId="0" fontId="33" fillId="24" borderId="0" xfId="58" applyFont="1" applyFill="1" applyBorder="1" applyAlignment="1">
      <alignment horizontal="right" vertical="center" indent="1"/>
      <protection/>
    </xf>
    <xf numFmtId="0" fontId="33" fillId="0" borderId="20" xfId="58" applyFont="1" applyFill="1" applyBorder="1" applyAlignment="1">
      <alignment horizontal="right" vertical="center" indent="1"/>
      <protection/>
    </xf>
    <xf numFmtId="3" fontId="41" fillId="0" borderId="20" xfId="58" applyNumberFormat="1" applyFont="1" applyFill="1" applyBorder="1" applyAlignment="1" quotePrefix="1">
      <alignment horizontal="right" vertical="center" indent="5"/>
      <protection/>
    </xf>
    <xf numFmtId="0" fontId="43" fillId="0" borderId="0" xfId="58" applyFont="1" applyFill="1" applyBorder="1" applyAlignment="1">
      <alignment vertical="center"/>
      <protection/>
    </xf>
    <xf numFmtId="0" fontId="43" fillId="0" borderId="0" xfId="58" applyFont="1" applyFill="1" applyBorder="1" applyAlignment="1">
      <alignment vertical="center" readingOrder="2"/>
      <protection/>
    </xf>
    <xf numFmtId="0" fontId="29" fillId="0" borderId="0" xfId="58" applyFont="1" applyFill="1" applyBorder="1" applyAlignment="1">
      <alignment horizontal="left" vertical="center"/>
      <protection/>
    </xf>
    <xf numFmtId="0" fontId="28" fillId="0" borderId="10" xfId="58" applyFont="1" applyFill="1" applyBorder="1">
      <alignment/>
      <protection/>
    </xf>
    <xf numFmtId="0" fontId="41" fillId="24" borderId="21" xfId="58" applyFont="1" applyFill="1" applyBorder="1" applyAlignment="1">
      <alignment horizontal="center" vertical="center"/>
      <protection/>
    </xf>
    <xf numFmtId="0" fontId="33" fillId="24" borderId="20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/>
      <protection/>
    </xf>
    <xf numFmtId="0" fontId="31" fillId="24" borderId="11" xfId="58" applyFont="1" applyFill="1" applyBorder="1" applyAlignment="1">
      <alignment horizontal="center" vertical="center"/>
      <protection/>
    </xf>
    <xf numFmtId="3" fontId="30" fillId="0" borderId="0" xfId="58" applyNumberFormat="1" applyFont="1" applyFill="1" applyBorder="1" applyAlignment="1">
      <alignment horizontal="center" vertical="center"/>
      <protection/>
    </xf>
    <xf numFmtId="3" fontId="30" fillId="24" borderId="0" xfId="58" applyNumberFormat="1" applyFont="1" applyFill="1" applyBorder="1" applyAlignment="1">
      <alignment horizontal="center" vertical="center"/>
      <protection/>
    </xf>
    <xf numFmtId="3" fontId="31" fillId="24" borderId="13" xfId="58" applyNumberFormat="1" applyFont="1" applyFill="1" applyBorder="1" applyAlignment="1">
      <alignment horizontal="center" vertical="center"/>
      <protection/>
    </xf>
    <xf numFmtId="3" fontId="31" fillId="24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3" fontId="47" fillId="0" borderId="0" xfId="0" applyNumberFormat="1" applyFont="1" applyFill="1" applyAlignment="1">
      <alignment horizontal="left" indent="1"/>
    </xf>
    <xf numFmtId="0" fontId="41" fillId="24" borderId="20" xfId="0" applyFont="1" applyFill="1" applyBorder="1" applyAlignment="1">
      <alignment horizontal="center" vertical="center"/>
    </xf>
    <xf numFmtId="3" fontId="42" fillId="24" borderId="0" xfId="58" applyNumberFormat="1" applyFont="1" applyFill="1" applyBorder="1" applyAlignment="1">
      <alignment horizontal="center" vertical="center"/>
      <protection/>
    </xf>
    <xf numFmtId="3" fontId="42" fillId="0" borderId="0" xfId="58" applyNumberFormat="1" applyFont="1" applyFill="1" applyBorder="1" applyAlignment="1">
      <alignment horizontal="center" vertical="center"/>
      <protection/>
    </xf>
    <xf numFmtId="3" fontId="42" fillId="0" borderId="10" xfId="58" applyNumberFormat="1" applyFont="1" applyFill="1" applyBorder="1" applyAlignment="1">
      <alignment horizontal="center" vertical="center"/>
      <protection/>
    </xf>
    <xf numFmtId="3" fontId="41" fillId="24" borderId="13" xfId="58" applyNumberFormat="1" applyFont="1" applyFill="1" applyBorder="1" applyAlignment="1">
      <alignment horizontal="center" vertical="center"/>
      <protection/>
    </xf>
    <xf numFmtId="3" fontId="41" fillId="24" borderId="10" xfId="58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2" fillId="27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41" fillId="28" borderId="20" xfId="0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24" borderId="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24" borderId="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3" fillId="24" borderId="0" xfId="58" applyFont="1" applyFill="1" applyBorder="1" applyAlignment="1">
      <alignment horizontal="right" vertical="center" indent="1"/>
      <protection/>
    </xf>
    <xf numFmtId="0" fontId="38" fillId="28" borderId="12" xfId="0" applyFont="1" applyFill="1" applyBorder="1" applyAlignment="1">
      <alignment horizontal="center" vertical="center" wrapText="1"/>
    </xf>
    <xf numFmtId="0" fontId="38" fillId="28" borderId="12" xfId="0" applyFont="1" applyFill="1" applyBorder="1" applyAlignment="1">
      <alignment horizontal="center" vertical="center" wrapText="1" readingOrder="1"/>
    </xf>
    <xf numFmtId="0" fontId="38" fillId="28" borderId="11" xfId="0" applyFont="1" applyFill="1" applyBorder="1" applyAlignment="1">
      <alignment horizontal="center" vertical="center" wrapText="1"/>
    </xf>
    <xf numFmtId="0" fontId="41" fillId="24" borderId="11" xfId="58" applyFont="1" applyFill="1" applyBorder="1" applyAlignment="1">
      <alignment horizontal="right" vertical="center" indent="4"/>
      <protection/>
    </xf>
    <xf numFmtId="3" fontId="30" fillId="0" borderId="0" xfId="58" applyNumberFormat="1" applyFont="1" applyFill="1" applyBorder="1" applyAlignment="1">
      <alignment horizontal="right" vertical="center" indent="4"/>
      <protection/>
    </xf>
    <xf numFmtId="3" fontId="30" fillId="24" borderId="0" xfId="58" applyNumberFormat="1" applyFont="1" applyFill="1" applyBorder="1" applyAlignment="1">
      <alignment horizontal="right" vertical="center" indent="4"/>
      <protection/>
    </xf>
    <xf numFmtId="3" fontId="31" fillId="24" borderId="13" xfId="58" applyNumberFormat="1" applyFont="1" applyFill="1" applyBorder="1" applyAlignment="1">
      <alignment horizontal="right" vertical="center" indent="4"/>
      <protection/>
    </xf>
    <xf numFmtId="3" fontId="31" fillId="24" borderId="10" xfId="58" applyNumberFormat="1" applyFont="1" applyFill="1" applyBorder="1" applyAlignment="1">
      <alignment horizontal="right" vertical="center" indent="4"/>
      <protection/>
    </xf>
    <xf numFmtId="0" fontId="42" fillId="0" borderId="0" xfId="58" applyFont="1" applyFill="1" applyBorder="1" applyAlignment="1">
      <alignment horizontal="right" vertical="center" indent="4"/>
      <protection/>
    </xf>
    <xf numFmtId="3" fontId="42" fillId="24" borderId="0" xfId="58" applyNumberFormat="1" applyFont="1" applyFill="1" applyBorder="1" applyAlignment="1">
      <alignment horizontal="right" vertical="center" indent="4"/>
      <protection/>
    </xf>
    <xf numFmtId="3" fontId="42" fillId="0" borderId="0" xfId="58" applyNumberFormat="1" applyFont="1" applyFill="1" applyBorder="1" applyAlignment="1">
      <alignment horizontal="right" vertical="center" indent="4"/>
      <protection/>
    </xf>
    <xf numFmtId="3" fontId="42" fillId="0" borderId="10" xfId="58" applyNumberFormat="1" applyFont="1" applyFill="1" applyBorder="1" applyAlignment="1">
      <alignment horizontal="right" vertical="center" indent="4"/>
      <protection/>
    </xf>
    <xf numFmtId="3" fontId="41" fillId="24" borderId="20" xfId="58" applyNumberFormat="1" applyFont="1" applyFill="1" applyBorder="1" applyAlignment="1">
      <alignment horizontal="right" vertical="center" indent="4"/>
      <protection/>
    </xf>
    <xf numFmtId="3" fontId="30" fillId="0" borderId="13" xfId="58" applyNumberFormat="1" applyFont="1" applyFill="1" applyBorder="1" applyAlignment="1">
      <alignment horizontal="right" vertical="center" indent="4"/>
      <protection/>
    </xf>
    <xf numFmtId="0" fontId="31" fillId="0" borderId="13" xfId="0" applyFont="1" applyFill="1" applyBorder="1" applyAlignment="1">
      <alignment horizontal="center" vertical="center" shrinkToFit="1"/>
    </xf>
    <xf numFmtId="0" fontId="31" fillId="24" borderId="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wrapText="1"/>
    </xf>
    <xf numFmtId="0" fontId="33" fillId="24" borderId="13" xfId="58" applyFont="1" applyFill="1" applyBorder="1" applyAlignment="1">
      <alignment horizontal="right" vertical="center" indent="1"/>
      <protection/>
    </xf>
    <xf numFmtId="0" fontId="33" fillId="24" borderId="10" xfId="58" applyFont="1" applyFill="1" applyBorder="1" applyAlignment="1">
      <alignment horizontal="right" vertical="center" indent="1"/>
      <protection/>
    </xf>
    <xf numFmtId="0" fontId="31" fillId="24" borderId="20" xfId="58" applyFont="1" applyFill="1" applyBorder="1" applyAlignment="1">
      <alignment horizontal="center" vertical="center"/>
      <protection/>
    </xf>
    <xf numFmtId="0" fontId="31" fillId="24" borderId="21" xfId="58" applyFont="1" applyFill="1" applyBorder="1" applyAlignment="1">
      <alignment horizontal="center" vertical="center"/>
      <protection/>
    </xf>
    <xf numFmtId="0" fontId="33" fillId="0" borderId="13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 horizontal="right" vertical="center" indent="1"/>
      <protection/>
    </xf>
    <xf numFmtId="0" fontId="33" fillId="24" borderId="0" xfId="58" applyFont="1" applyFill="1" applyBorder="1" applyAlignment="1">
      <alignment horizontal="right" vertical="center" indent="1"/>
      <protection/>
    </xf>
    <xf numFmtId="0" fontId="34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Alignment="1">
      <alignment vertical="center"/>
      <protection/>
    </xf>
    <xf numFmtId="0" fontId="28" fillId="0" borderId="0" xfId="58" applyFont="1" applyFill="1" applyAlignment="1">
      <alignment horizontal="center" vertical="center"/>
      <protection/>
    </xf>
    <xf numFmtId="0" fontId="34" fillId="0" borderId="0" xfId="58" applyFont="1" applyFill="1" applyBorder="1" applyAlignment="1">
      <alignment horizontal="center" vertical="center" readingOrder="2"/>
      <protection/>
    </xf>
    <xf numFmtId="0" fontId="28" fillId="0" borderId="0" xfId="58" applyFont="1" applyFill="1" applyAlignment="1">
      <alignment vertical="center" readingOrder="2"/>
      <protection/>
    </xf>
    <xf numFmtId="0" fontId="31" fillId="0" borderId="0" xfId="58" applyFont="1" applyFill="1" applyBorder="1" applyAlignment="1">
      <alignment horizontal="left" vertical="center" wrapText="1" indent="1"/>
      <protection/>
    </xf>
    <xf numFmtId="0" fontId="31" fillId="24" borderId="13" xfId="58" applyFont="1" applyFill="1" applyBorder="1" applyAlignment="1">
      <alignment horizontal="left" vertical="center" wrapText="1" indent="1"/>
      <protection/>
    </xf>
    <xf numFmtId="0" fontId="31" fillId="24" borderId="10" xfId="58" applyFont="1" applyFill="1" applyBorder="1" applyAlignment="1">
      <alignment horizontal="left" vertical="center" wrapText="1" indent="1"/>
      <protection/>
    </xf>
    <xf numFmtId="0" fontId="31" fillId="24" borderId="12" xfId="58" applyFont="1" applyFill="1" applyBorder="1" applyAlignment="1">
      <alignment horizontal="center" vertical="center"/>
      <protection/>
    </xf>
    <xf numFmtId="0" fontId="32" fillId="24" borderId="20" xfId="58" applyFont="1" applyFill="1" applyBorder="1" applyAlignment="1">
      <alignment horizontal="center" vertical="center"/>
      <protection/>
    </xf>
    <xf numFmtId="0" fontId="31" fillId="24" borderId="0" xfId="58" applyFont="1" applyFill="1" applyBorder="1" applyAlignment="1">
      <alignment horizontal="left" vertical="center" wrapText="1" indent="1"/>
      <protection/>
    </xf>
    <xf numFmtId="0" fontId="31" fillId="24" borderId="20" xfId="58" applyFont="1" applyFill="1" applyBorder="1" applyAlignment="1">
      <alignment horizontal="left" vertical="center" indent="1"/>
      <protection/>
    </xf>
    <xf numFmtId="0" fontId="31" fillId="0" borderId="0" xfId="58" applyFont="1" applyFill="1" applyBorder="1" applyAlignment="1">
      <alignment horizontal="left" vertical="center" indent="1"/>
      <protection/>
    </xf>
    <xf numFmtId="0" fontId="31" fillId="24" borderId="0" xfId="58" applyFont="1" applyFill="1" applyBorder="1" applyAlignment="1">
      <alignment horizontal="left" vertical="center" indent="1"/>
      <protection/>
    </xf>
    <xf numFmtId="0" fontId="31" fillId="0" borderId="10" xfId="58" applyFont="1" applyFill="1" applyBorder="1" applyAlignment="1">
      <alignment horizontal="left" vertical="center" indent="1"/>
      <protection/>
    </xf>
    <xf numFmtId="0" fontId="41" fillId="24" borderId="12" xfId="58" applyFont="1" applyFill="1" applyBorder="1" applyAlignment="1">
      <alignment horizontal="center" vertical="center"/>
      <protection/>
    </xf>
    <xf numFmtId="0" fontId="41" fillId="24" borderId="20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left" vertical="center" indent="1"/>
      <protection/>
    </xf>
    <xf numFmtId="0" fontId="31" fillId="0" borderId="20" xfId="58" applyFont="1" applyFill="1" applyBorder="1" applyAlignment="1">
      <alignment horizontal="left" vertical="center" indent="1" readingOrder="1"/>
      <protection/>
    </xf>
    <xf numFmtId="0" fontId="32" fillId="0" borderId="20" xfId="58" applyFont="1" applyFill="1" applyBorder="1" applyAlignment="1">
      <alignment horizontal="left" indent="1"/>
      <protection/>
    </xf>
    <xf numFmtId="0" fontId="32" fillId="0" borderId="0" xfId="58" applyFont="1" applyFill="1" applyBorder="1" applyAlignment="1">
      <alignment horizontal="left" vertical="center" indent="1"/>
      <protection/>
    </xf>
    <xf numFmtId="0" fontId="32" fillId="24" borderId="0" xfId="58" applyFont="1" applyFill="1" applyBorder="1" applyAlignment="1">
      <alignment horizontal="left" vertical="center" indent="1"/>
      <protection/>
    </xf>
    <xf numFmtId="0" fontId="31" fillId="0" borderId="10" xfId="58" applyFont="1" applyFill="1" applyBorder="1" applyAlignment="1">
      <alignment horizontal="left" vertical="center" wrapText="1" indent="1"/>
      <protection/>
    </xf>
    <xf numFmtId="0" fontId="33" fillId="0" borderId="10" xfId="58" applyFont="1" applyFill="1" applyBorder="1" applyAlignment="1">
      <alignment horizontal="right" vertical="center" indent="1"/>
      <protection/>
    </xf>
    <xf numFmtId="0" fontId="41" fillId="24" borderId="21" xfId="58" applyFont="1" applyFill="1" applyBorder="1" applyAlignment="1">
      <alignment horizontal="center" vertical="center"/>
      <protection/>
    </xf>
    <xf numFmtId="0" fontId="28" fillId="0" borderId="0" xfId="58" applyFont="1" applyFill="1" applyAlignment="1">
      <alignment horizontal="center" vertical="center" readingOrder="2"/>
      <protection/>
    </xf>
    <xf numFmtId="0" fontId="33" fillId="24" borderId="20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left" vertical="center" wrapText="1" indent="1"/>
      <protection/>
    </xf>
    <xf numFmtId="0" fontId="43" fillId="0" borderId="0" xfId="0" applyFont="1" applyFill="1" applyAlignment="1">
      <alignment horizontal="right" readingOrder="2"/>
    </xf>
    <xf numFmtId="0" fontId="41" fillId="24" borderId="12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 readingOrder="2"/>
    </xf>
    <xf numFmtId="0" fontId="41" fillId="24" borderId="16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readingOrder="2"/>
    </xf>
    <xf numFmtId="0" fontId="29" fillId="0" borderId="0" xfId="59" applyFont="1" applyFill="1" applyBorder="1" applyAlignment="1">
      <alignment horizontal="left" vertical="center" wrapText="1"/>
      <protection/>
    </xf>
    <xf numFmtId="0" fontId="41" fillId="24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readingOrder="2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0" fontId="41" fillId="28" borderId="21" xfId="0" applyFont="1" applyFill="1" applyBorder="1" applyAlignment="1">
      <alignment horizontal="center" vertical="center" wrapText="1"/>
    </xf>
    <xf numFmtId="0" fontId="31" fillId="28" borderId="13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جداول الخاصة بمحاكم دبي 2007-2009" xfId="58"/>
    <cellStyle name="Normal_مركز دعم واتخاذ القرار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25"/>
          <c:y val="0.133"/>
          <c:w val="0.92425"/>
          <c:h val="0.69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</c:f>
              <c:strCache>
                <c:ptCount val="1"/>
                <c:pt idx="0">
                  <c:v>المحامون  Lawyers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الرسومات'!$B$4:$D$4</c:f>
              <c:numCache>
                <c:ptCount val="3"/>
                <c:pt idx="0">
                  <c:v>597</c:v>
                </c:pt>
                <c:pt idx="1">
                  <c:v>675</c:v>
                </c:pt>
                <c:pt idx="2">
                  <c:v>708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'بيانات الرسومات'!$A$5</c:f>
              <c:strCache>
                <c:ptCount val="1"/>
                <c:pt idx="0">
                  <c:v>القضاة  Judges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الرسومات'!$B$5:$D$5</c:f>
              <c:numCache>
                <c:ptCount val="3"/>
                <c:pt idx="0">
                  <c:v>185</c:v>
                </c:pt>
                <c:pt idx="1">
                  <c:v>206</c:v>
                </c:pt>
                <c:pt idx="2">
                  <c:v>222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'بيانات الرسومات'!$A$6</c:f>
              <c:strCache>
                <c:ptCount val="1"/>
                <c:pt idx="0">
                  <c:v>الخبراء  Connoisseurs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الرسومات'!$B$6:$D$6</c:f>
              <c:numCache>
                <c:ptCount val="3"/>
                <c:pt idx="0">
                  <c:v>127</c:v>
                </c:pt>
                <c:pt idx="1">
                  <c:v>132</c:v>
                </c:pt>
                <c:pt idx="2">
                  <c:v>137</c:v>
                </c:pt>
              </c:numCache>
            </c:numRef>
          </c:val>
          <c:shape val="box"/>
        </c:ser>
        <c:shape val="box"/>
        <c:axId val="11622643"/>
        <c:axId val="37494924"/>
      </c:bar3D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94924"/>
        <c:crosses val="autoZero"/>
        <c:auto val="1"/>
        <c:lblOffset val="100"/>
        <c:tickLblSkip val="1"/>
        <c:noMultiLvlLbl val="0"/>
      </c:catAx>
      <c:valAx>
        <c:axId val="37494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16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91825"/>
          <c:w val="0.34875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625"/>
          <c:w val="0.87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الرسومات'!$A$11</c:f>
              <c:strCache>
                <c:ptCount val="1"/>
                <c:pt idx="0">
                  <c:v>ذكور  Males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الرسومات'!$B$10:$D$10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الرسومات'!$B$11:$D$11</c:f>
              <c:numCache>
                <c:ptCount val="3"/>
                <c:pt idx="0">
                  <c:v>39943</c:v>
                </c:pt>
                <c:pt idx="1">
                  <c:v>47862</c:v>
                </c:pt>
                <c:pt idx="2">
                  <c:v>54627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الرسومات'!$A$12</c:f>
              <c:strCache>
                <c:ptCount val="1"/>
                <c:pt idx="0">
                  <c:v>إناث  Females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الرسومات'!$B$10:$D$10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الرسومات'!$B$12:$D$12</c:f>
              <c:numCache>
                <c:ptCount val="3"/>
                <c:pt idx="0">
                  <c:v>4200</c:v>
                </c:pt>
                <c:pt idx="1">
                  <c:v>5747</c:v>
                </c:pt>
                <c:pt idx="2">
                  <c:v>7698</c:v>
                </c:pt>
              </c:numCache>
            </c:numRef>
          </c:val>
          <c:shape val="box"/>
        </c:ser>
        <c:shape val="box"/>
        <c:axId val="1909997"/>
        <c:axId val="17189974"/>
      </c:bar3DChart>
      <c:cat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89974"/>
        <c:crosses val="autoZero"/>
        <c:auto val="1"/>
        <c:lblOffset val="100"/>
        <c:tickLblSkip val="1"/>
        <c:noMultiLvlLbl val="0"/>
      </c:catAx>
      <c:valAx>
        <c:axId val="1718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5"/>
          <c:y val="0.93575"/>
          <c:w val="0.189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Header>&amp;R&amp;"WinSoft Pro,غامق"شكل (01-07)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4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&amp;R&amp;9شكل ( 02 - 07 )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342900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6</xdr:col>
      <xdr:colOff>1419225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2038350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95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38100</xdr:rowOff>
    </xdr:from>
    <xdr:to>
      <xdr:col>3</xdr:col>
      <xdr:colOff>1819275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810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819150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19050</xdr:rowOff>
    </xdr:from>
    <xdr:to>
      <xdr:col>9</xdr:col>
      <xdr:colOff>790575</xdr:colOff>
      <xdr:row>1</xdr:row>
      <xdr:rowOff>571500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57150</xdr:rowOff>
    </xdr:from>
    <xdr:to>
      <xdr:col>3</xdr:col>
      <xdr:colOff>1990725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715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685800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0</xdr:rowOff>
    </xdr:from>
    <xdr:to>
      <xdr:col>9</xdr:col>
      <xdr:colOff>876300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57150</xdr:rowOff>
    </xdr:from>
    <xdr:to>
      <xdr:col>10</xdr:col>
      <xdr:colOff>762000</xdr:colOff>
      <xdr:row>0</xdr:row>
      <xdr:rowOff>666750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</cdr:y>
    </cdr:from>
    <cdr:to>
      <cdr:x>0.8255</cdr:x>
      <cdr:y>0.1195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0" y="0"/>
          <a:ext cx="5857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المدانون في القضايا الجزائية حسب الجنس - إمارة دبـــــي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Condemned Persons in Punitive Cases by Gender - Emirate of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(2015 - 2013)</a:t>
          </a:r>
        </a:p>
      </cdr:txBody>
    </cdr:sp>
  </cdr:relSizeAnchor>
  <cdr:relSizeAnchor xmlns:cdr="http://schemas.openxmlformats.org/drawingml/2006/chartDrawing">
    <cdr:from>
      <cdr:x>0.0605</cdr:x>
      <cdr:y>0.311</cdr:y>
    </cdr:from>
    <cdr:to>
      <cdr:x>0.09225</cdr:x>
      <cdr:y>0.71525</cdr:y>
    </cdr:to>
    <cdr:sp>
      <cdr:nvSpPr>
        <cdr:cNvPr id="2" name="Text Box 1"/>
        <cdr:cNvSpPr txBox="1">
          <a:spLocks noChangeArrowheads="1"/>
        </cdr:cNvSpPr>
      </cdr:nvSpPr>
      <cdr:spPr>
        <a:xfrm rot="16200000">
          <a:off x="561975" y="1771650"/>
          <a:ext cx="295275" cy="2314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 anchor="ctr" vert="vert27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المدانين 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Condemned Persons</a:t>
          </a:r>
        </a:p>
      </cdr:txBody>
    </cdr:sp>
  </cdr:relSizeAnchor>
  <cdr:relSizeAnchor xmlns:cdr="http://schemas.openxmlformats.org/drawingml/2006/chartDrawing">
    <cdr:from>
      <cdr:x>0.471</cdr:x>
      <cdr:y>0.87475</cdr:y>
    </cdr:from>
    <cdr:to>
      <cdr:x>0.625</cdr:x>
      <cdr:y>0.93425</cdr:y>
    </cdr:to>
    <cdr:sp>
      <cdr:nvSpPr>
        <cdr:cNvPr id="3" name="Text Box 1"/>
        <cdr:cNvSpPr txBox="1">
          <a:spLocks noChangeArrowheads="1"/>
        </cdr:cNvSpPr>
      </cdr:nvSpPr>
      <cdr:spPr>
        <a:xfrm rot="16200000">
          <a:off x="4371975" y="5000625"/>
          <a:ext cx="142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57150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19050</xdr:rowOff>
    </xdr:from>
    <xdr:to>
      <xdr:col>15</xdr:col>
      <xdr:colOff>638175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3</xdr:col>
      <xdr:colOff>361950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0</xdr:row>
      <xdr:rowOff>0</xdr:rowOff>
    </xdr:from>
    <xdr:to>
      <xdr:col>19</xdr:col>
      <xdr:colOff>476250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5</xdr:col>
      <xdr:colOff>2028825</xdr:colOff>
      <xdr:row>1</xdr:row>
      <xdr:rowOff>104775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28575</xdr:rowOff>
    </xdr:from>
    <xdr:to>
      <xdr:col>6</xdr:col>
      <xdr:colOff>1562100</xdr:colOff>
      <xdr:row>1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647700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57150</xdr:rowOff>
    </xdr:from>
    <xdr:to>
      <xdr:col>6</xdr:col>
      <xdr:colOff>1266825</xdr:colOff>
      <xdr:row>1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6</xdr:col>
      <xdr:colOff>1838325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66675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6</xdr:col>
      <xdr:colOff>1828800</xdr:colOff>
      <xdr:row>0</xdr:row>
      <xdr:rowOff>676275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66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19050</xdr:rowOff>
    </xdr:from>
    <xdr:to>
      <xdr:col>10</xdr:col>
      <xdr:colOff>1057275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0.34775</cdr:y>
    </cdr:from>
    <cdr:to>
      <cdr:x>0.11175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" y="1971675"/>
          <a:ext cx="209550" cy="1133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 </a:t>
          </a: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92964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المحامون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الخبراء والقضاة المقيدين بدائرة محاكم دبي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Lawyers, C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onnoisseurs and Judges at Dubai Courts Department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0.42325</cdr:x>
      <cdr:y>0.8595</cdr:y>
    </cdr:from>
    <cdr:to>
      <cdr:x>0.58025</cdr:x>
      <cdr:y>0.914</cdr:y>
    </cdr:to>
    <cdr:sp>
      <cdr:nvSpPr>
        <cdr:cNvPr id="3" name="Text Box 1"/>
        <cdr:cNvSpPr txBox="1">
          <a:spLocks noChangeArrowheads="1"/>
        </cdr:cNvSpPr>
      </cdr:nvSpPr>
      <cdr:spPr>
        <a:xfrm rot="5400000">
          <a:off x="3933825" y="4886325"/>
          <a:ext cx="1457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rightToLeft="1" view="pageBreakPreview" zoomScale="99" zoomScaleNormal="75" zoomScaleSheetLayoutView="99" zoomScalePageLayoutView="0" workbookViewId="0" topLeftCell="A8">
      <selection activeCell="I12" sqref="I12"/>
    </sheetView>
  </sheetViews>
  <sheetFormatPr defaultColWidth="9.140625" defaultRowHeight="12.75"/>
  <cols>
    <col min="1" max="1" width="20.8515625" style="74" customWidth="1"/>
    <col min="2" max="2" width="11.8515625" style="74" customWidth="1"/>
    <col min="3" max="5" width="21.57421875" style="74" customWidth="1"/>
    <col min="6" max="6" width="12.7109375" style="74" customWidth="1"/>
    <col min="7" max="7" width="22.0039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spans="1:18" s="31" customFormat="1" ht="30" customHeight="1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0"/>
      <c r="R1" s="30"/>
    </row>
    <row r="2" spans="1:18" s="31" customFormat="1" ht="55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0"/>
      <c r="O2" s="30"/>
      <c r="P2" s="30"/>
      <c r="Q2" s="30"/>
      <c r="R2" s="30"/>
    </row>
    <row r="3" spans="1:18" s="32" customFormat="1" ht="23.25" customHeight="1">
      <c r="A3" s="260" t="s">
        <v>185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3.25" customHeight="1">
      <c r="A4" s="260" t="s">
        <v>207</v>
      </c>
      <c r="B4" s="260"/>
      <c r="C4" s="260"/>
      <c r="D4" s="260"/>
      <c r="E4" s="260"/>
      <c r="F4" s="262"/>
      <c r="G4" s="262"/>
      <c r="H4" s="81"/>
      <c r="I4" s="81"/>
      <c r="J4" s="81"/>
      <c r="K4" s="81"/>
      <c r="L4" s="81"/>
      <c r="M4" s="72"/>
      <c r="N4" s="29"/>
      <c r="O4" s="29"/>
      <c r="P4" s="29"/>
      <c r="Q4" s="29"/>
      <c r="R4" s="29"/>
    </row>
    <row r="5" spans="1:18" s="32" customFormat="1" ht="23.25" customHeight="1">
      <c r="A5" s="263" t="s">
        <v>220</v>
      </c>
      <c r="B5" s="264"/>
      <c r="C5" s="264"/>
      <c r="D5" s="264"/>
      <c r="E5" s="264"/>
      <c r="F5" s="264"/>
      <c r="G5" s="264"/>
      <c r="H5" s="81"/>
      <c r="I5" s="81"/>
      <c r="J5" s="81"/>
      <c r="K5" s="81"/>
      <c r="L5" s="81"/>
      <c r="M5" s="72"/>
      <c r="N5" s="29"/>
      <c r="O5" s="29"/>
      <c r="P5" s="29"/>
      <c r="Q5" s="29"/>
      <c r="R5" s="29"/>
    </row>
    <row r="6" spans="1:18" s="5" customFormat="1" ht="3" customHeight="1">
      <c r="A6" s="82"/>
      <c r="B6" s="79"/>
      <c r="C6" s="79"/>
      <c r="D6" s="79"/>
      <c r="E6" s="79"/>
      <c r="F6" s="82"/>
      <c r="G6" s="82"/>
      <c r="H6" s="82"/>
      <c r="I6" s="82"/>
      <c r="J6" s="82"/>
      <c r="K6" s="82"/>
      <c r="L6" s="82"/>
      <c r="M6" s="79"/>
      <c r="N6" s="19"/>
      <c r="O6" s="19"/>
      <c r="P6" s="19"/>
      <c r="Q6" s="19"/>
      <c r="R6" s="19"/>
    </row>
    <row r="7" ht="23.25" customHeight="1">
      <c r="A7" s="163" t="s">
        <v>75</v>
      </c>
    </row>
    <row r="8" spans="1:18" s="6" customFormat="1" ht="35.25" customHeight="1">
      <c r="A8" s="255" t="s">
        <v>10</v>
      </c>
      <c r="B8" s="256"/>
      <c r="C8" s="205">
        <v>2013</v>
      </c>
      <c r="D8" s="205">
        <v>2014</v>
      </c>
      <c r="E8" s="205">
        <v>2015</v>
      </c>
      <c r="F8" s="268" t="s">
        <v>5</v>
      </c>
      <c r="G8" s="269"/>
      <c r="H8" s="73"/>
      <c r="I8" s="73"/>
      <c r="J8" s="73"/>
      <c r="K8" s="73"/>
      <c r="L8" s="73"/>
      <c r="M8" s="73"/>
      <c r="N8" s="20"/>
      <c r="O8" s="20"/>
      <c r="P8" s="20"/>
      <c r="Q8" s="20"/>
      <c r="R8" s="20"/>
    </row>
    <row r="9" spans="1:7" ht="27.75" customHeight="1">
      <c r="A9" s="257" t="s">
        <v>11</v>
      </c>
      <c r="B9" s="171" t="s">
        <v>82</v>
      </c>
      <c r="C9" s="206">
        <v>1788</v>
      </c>
      <c r="D9" s="206">
        <v>2030</v>
      </c>
      <c r="E9" s="206">
        <f>(253+276+387+231+172+135+92+251+106+152+269+397)</f>
        <v>2721</v>
      </c>
      <c r="F9" s="172" t="s">
        <v>14</v>
      </c>
      <c r="G9" s="265" t="s">
        <v>13</v>
      </c>
    </row>
    <row r="10" spans="1:13" ht="23.25" customHeight="1">
      <c r="A10" s="258"/>
      <c r="B10" s="171" t="s">
        <v>57</v>
      </c>
      <c r="C10" s="206">
        <v>2124</v>
      </c>
      <c r="D10" s="206">
        <v>1905</v>
      </c>
      <c r="E10" s="206">
        <v>2356</v>
      </c>
      <c r="F10" s="172" t="s">
        <v>12</v>
      </c>
      <c r="G10" s="265"/>
      <c r="M10" s="107"/>
    </row>
    <row r="11" spans="1:7" ht="27.75" customHeight="1">
      <c r="A11" s="259" t="s">
        <v>15</v>
      </c>
      <c r="B11" s="173" t="s">
        <v>82</v>
      </c>
      <c r="C11" s="207">
        <v>3092</v>
      </c>
      <c r="D11" s="207">
        <v>3495</v>
      </c>
      <c r="E11" s="207">
        <v>3928</v>
      </c>
      <c r="F11" s="174" t="s">
        <v>14</v>
      </c>
      <c r="G11" s="270" t="s">
        <v>16</v>
      </c>
    </row>
    <row r="12" spans="1:7" ht="24.75" customHeight="1">
      <c r="A12" s="259"/>
      <c r="B12" s="173" t="s">
        <v>57</v>
      </c>
      <c r="C12" s="207">
        <v>3320</v>
      </c>
      <c r="D12" s="207">
        <v>3741</v>
      </c>
      <c r="E12" s="207">
        <v>3507</v>
      </c>
      <c r="F12" s="174" t="s">
        <v>12</v>
      </c>
      <c r="G12" s="270"/>
    </row>
    <row r="13" spans="1:7" ht="26.25" customHeight="1">
      <c r="A13" s="258" t="s">
        <v>158</v>
      </c>
      <c r="B13" s="171" t="s">
        <v>82</v>
      </c>
      <c r="C13" s="206">
        <v>1107</v>
      </c>
      <c r="D13" s="206">
        <v>1081</v>
      </c>
      <c r="E13" s="206">
        <v>708</v>
      </c>
      <c r="F13" s="172" t="s">
        <v>14</v>
      </c>
      <c r="G13" s="265" t="s">
        <v>159</v>
      </c>
    </row>
    <row r="14" spans="1:7" ht="24" customHeight="1">
      <c r="A14" s="258"/>
      <c r="B14" s="171" t="s">
        <v>57</v>
      </c>
      <c r="C14" s="206">
        <v>1511</v>
      </c>
      <c r="D14" s="206">
        <v>1363</v>
      </c>
      <c r="E14" s="206">
        <v>965</v>
      </c>
      <c r="F14" s="172" t="s">
        <v>12</v>
      </c>
      <c r="G14" s="265"/>
    </row>
    <row r="15" spans="1:7" ht="26.25" customHeight="1">
      <c r="A15" s="259" t="s">
        <v>17</v>
      </c>
      <c r="B15" s="173" t="s">
        <v>82</v>
      </c>
      <c r="C15" s="207">
        <v>5924</v>
      </c>
      <c r="D15" s="207">
        <v>7181</v>
      </c>
      <c r="E15" s="207">
        <v>7677</v>
      </c>
      <c r="F15" s="174" t="s">
        <v>14</v>
      </c>
      <c r="G15" s="270" t="s">
        <v>18</v>
      </c>
    </row>
    <row r="16" spans="1:7" ht="24.75" customHeight="1">
      <c r="A16" s="259"/>
      <c r="B16" s="173" t="s">
        <v>57</v>
      </c>
      <c r="C16" s="207">
        <v>5358</v>
      </c>
      <c r="D16" s="207">
        <v>7050</v>
      </c>
      <c r="E16" s="207">
        <v>6582</v>
      </c>
      <c r="F16" s="174" t="s">
        <v>12</v>
      </c>
      <c r="G16" s="270"/>
    </row>
    <row r="17" spans="1:7" ht="25.5" customHeight="1">
      <c r="A17" s="258" t="s">
        <v>19</v>
      </c>
      <c r="B17" s="171" t="s">
        <v>82</v>
      </c>
      <c r="C17" s="206">
        <v>1714</v>
      </c>
      <c r="D17" s="206">
        <v>1932</v>
      </c>
      <c r="E17" s="206">
        <v>2038</v>
      </c>
      <c r="F17" s="172" t="s">
        <v>14</v>
      </c>
      <c r="G17" s="265" t="s">
        <v>20</v>
      </c>
    </row>
    <row r="18" spans="1:7" ht="24" customHeight="1">
      <c r="A18" s="258"/>
      <c r="B18" s="171" t="s">
        <v>57</v>
      </c>
      <c r="C18" s="206">
        <v>1100</v>
      </c>
      <c r="D18" s="206">
        <v>1481</v>
      </c>
      <c r="E18" s="206">
        <v>1735</v>
      </c>
      <c r="F18" s="172" t="s">
        <v>12</v>
      </c>
      <c r="G18" s="265"/>
    </row>
    <row r="19" spans="1:8" ht="20.25" customHeight="1">
      <c r="A19" s="253" t="s">
        <v>3</v>
      </c>
      <c r="B19" s="175" t="s">
        <v>82</v>
      </c>
      <c r="C19" s="208">
        <v>13625</v>
      </c>
      <c r="D19" s="208">
        <f>SUM(D9,D11,D13,D15,D17)</f>
        <v>15719</v>
      </c>
      <c r="E19" s="208">
        <f>(E9+E11+E13+E15+E17)</f>
        <v>17072</v>
      </c>
      <c r="F19" s="176" t="s">
        <v>14</v>
      </c>
      <c r="G19" s="266" t="s">
        <v>21</v>
      </c>
      <c r="H19" s="75"/>
    </row>
    <row r="20" spans="1:8" ht="20.25" customHeight="1">
      <c r="A20" s="254"/>
      <c r="B20" s="177" t="s">
        <v>57</v>
      </c>
      <c r="C20" s="209">
        <v>13413</v>
      </c>
      <c r="D20" s="209">
        <f>SUM(D10,D12,D14,D16,D18)</f>
        <v>15540</v>
      </c>
      <c r="E20" s="209">
        <f>(E10+E12+E14+E16+E18)</f>
        <v>15145</v>
      </c>
      <c r="F20" s="178" t="s">
        <v>12</v>
      </c>
      <c r="G20" s="267"/>
      <c r="H20" s="75"/>
    </row>
    <row r="21" ht="4.5" customHeight="1"/>
    <row r="22" spans="1:18" s="9" customFormat="1" ht="14.25">
      <c r="A22" s="180" t="s">
        <v>22</v>
      </c>
      <c r="B22" s="76"/>
      <c r="C22" s="76"/>
      <c r="D22" s="76"/>
      <c r="E22" s="76"/>
      <c r="F22" s="76"/>
      <c r="G22" s="160" t="s">
        <v>23</v>
      </c>
      <c r="H22" s="76"/>
      <c r="I22" s="76"/>
      <c r="J22" s="76"/>
      <c r="K22" s="76"/>
      <c r="L22" s="76"/>
      <c r="M22" s="76"/>
      <c r="N22" s="52"/>
      <c r="O22" s="52"/>
      <c r="P22" s="52"/>
      <c r="Q22" s="52"/>
      <c r="R22" s="52"/>
    </row>
  </sheetData>
  <sheetProtection/>
  <mergeCells count="17">
    <mergeCell ref="A3:G3"/>
    <mergeCell ref="A4:G4"/>
    <mergeCell ref="A5:G5"/>
    <mergeCell ref="G17:G18"/>
    <mergeCell ref="G19:G20"/>
    <mergeCell ref="F8:G8"/>
    <mergeCell ref="G11:G12"/>
    <mergeCell ref="G13:G14"/>
    <mergeCell ref="G15:G16"/>
    <mergeCell ref="G9:G10"/>
    <mergeCell ref="A19:A20"/>
    <mergeCell ref="A8:B8"/>
    <mergeCell ref="A9:A10"/>
    <mergeCell ref="A11:A12"/>
    <mergeCell ref="A13:A14"/>
    <mergeCell ref="A15:A16"/>
    <mergeCell ref="A17:A18"/>
  </mergeCells>
  <printOptions horizontalCentered="1"/>
  <pageMargins left="0.7086614173228347" right="0.7086614173228347" top="0.53" bottom="0.7480314960629921" header="0.53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Normal="75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0" width="13.8515625" style="57" customWidth="1"/>
    <col min="11" max="11" width="12.7109375" style="57" customWidth="1"/>
    <col min="12" max="12" width="45.28125" style="57" customWidth="1"/>
    <col min="13" max="13" width="9.140625" style="57" customWidth="1"/>
    <col min="14" max="14" width="11.7109375" style="15" customWidth="1"/>
    <col min="15" max="23" width="9.140625" style="15" customWidth="1"/>
    <col min="24" max="16384" width="9.140625" style="1" customWidth="1"/>
  </cols>
  <sheetData>
    <row r="1" ht="4.5" customHeight="1"/>
    <row r="2" ht="58.5" customHeight="1"/>
    <row r="3" spans="1:23" s="26" customFormat="1" ht="24.75" customHeight="1">
      <c r="A3" s="300" t="s">
        <v>163</v>
      </c>
      <c r="B3" s="300"/>
      <c r="C3" s="300"/>
      <c r="D3" s="300"/>
      <c r="E3" s="300"/>
      <c r="F3" s="300"/>
      <c r="G3" s="300"/>
      <c r="H3" s="300"/>
      <c r="I3" s="300"/>
      <c r="J3" s="300"/>
      <c r="K3" s="55"/>
      <c r="L3" s="55"/>
      <c r="M3" s="58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7" customFormat="1" ht="19.5" customHeight="1">
      <c r="A4" s="300" t="s">
        <v>195</v>
      </c>
      <c r="B4" s="300"/>
      <c r="C4" s="300"/>
      <c r="D4" s="300"/>
      <c r="E4" s="300"/>
      <c r="F4" s="300"/>
      <c r="G4" s="300"/>
      <c r="H4" s="300"/>
      <c r="I4" s="300"/>
      <c r="J4" s="300"/>
      <c r="K4" s="55"/>
      <c r="L4" s="55"/>
      <c r="M4" s="58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7" customFormat="1" ht="17.25" customHeight="1">
      <c r="A5" s="301" t="s">
        <v>220</v>
      </c>
      <c r="B5" s="301"/>
      <c r="C5" s="301"/>
      <c r="D5" s="301"/>
      <c r="E5" s="301"/>
      <c r="F5" s="301"/>
      <c r="G5" s="301"/>
      <c r="H5" s="301"/>
      <c r="I5" s="301"/>
      <c r="J5" s="301"/>
      <c r="K5" s="55"/>
      <c r="L5" s="55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7" customFormat="1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7" customFormat="1" ht="24.75" customHeight="1">
      <c r="A7" s="109" t="s">
        <v>206</v>
      </c>
      <c r="B7" s="109"/>
      <c r="C7" s="109"/>
      <c r="D7" s="109"/>
      <c r="E7" s="109"/>
      <c r="F7" s="109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37" customFormat="1" ht="29.25" customHeight="1">
      <c r="A8" s="110" t="s">
        <v>196</v>
      </c>
      <c r="B8" s="111" t="s">
        <v>98</v>
      </c>
      <c r="C8" s="111" t="s">
        <v>99</v>
      </c>
      <c r="D8" s="111" t="s">
        <v>100</v>
      </c>
      <c r="E8" s="111" t="s">
        <v>101</v>
      </c>
      <c r="F8" s="111" t="s">
        <v>102</v>
      </c>
      <c r="G8" s="111" t="s">
        <v>103</v>
      </c>
      <c r="H8" s="111" t="s">
        <v>170</v>
      </c>
      <c r="I8" s="112" t="s">
        <v>1</v>
      </c>
      <c r="J8" s="112" t="s">
        <v>3</v>
      </c>
      <c r="K8" s="119"/>
      <c r="L8" s="68"/>
      <c r="M8" s="68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39" customFormat="1" ht="42.75" customHeight="1">
      <c r="A9" s="147" t="s">
        <v>197</v>
      </c>
      <c r="B9" s="115" t="s">
        <v>104</v>
      </c>
      <c r="C9" s="115" t="s">
        <v>105</v>
      </c>
      <c r="D9" s="115" t="s">
        <v>108</v>
      </c>
      <c r="E9" s="115" t="s">
        <v>106</v>
      </c>
      <c r="F9" s="115" t="s">
        <v>109</v>
      </c>
      <c r="G9" s="115" t="s">
        <v>107</v>
      </c>
      <c r="H9" s="115" t="s">
        <v>110</v>
      </c>
      <c r="I9" s="116" t="s">
        <v>111</v>
      </c>
      <c r="J9" s="116" t="s">
        <v>0</v>
      </c>
      <c r="K9" s="119"/>
      <c r="L9" s="69"/>
      <c r="M9" s="69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s="2" customFormat="1" ht="51" customHeight="1">
      <c r="A10" s="117">
        <v>2013</v>
      </c>
      <c r="B10" s="61">
        <v>89</v>
      </c>
      <c r="C10" s="61">
        <v>1201</v>
      </c>
      <c r="D10" s="61">
        <v>23131</v>
      </c>
      <c r="E10" s="61">
        <v>32628</v>
      </c>
      <c r="F10" s="61">
        <v>11716</v>
      </c>
      <c r="G10" s="62">
        <v>1999</v>
      </c>
      <c r="H10" s="62">
        <v>1731</v>
      </c>
      <c r="I10" s="62">
        <v>10185</v>
      </c>
      <c r="J10" s="118">
        <v>82680</v>
      </c>
      <c r="K10" s="119"/>
      <c r="L10" s="57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51" customHeight="1">
      <c r="A11" s="120">
        <v>2014</v>
      </c>
      <c r="B11" s="121">
        <v>124</v>
      </c>
      <c r="C11" s="121">
        <v>1019</v>
      </c>
      <c r="D11" s="121">
        <v>23922</v>
      </c>
      <c r="E11" s="121">
        <v>43133</v>
      </c>
      <c r="F11" s="121">
        <v>11887</v>
      </c>
      <c r="G11" s="86">
        <v>2154</v>
      </c>
      <c r="H11" s="86">
        <v>1779</v>
      </c>
      <c r="I11" s="86">
        <v>9206</v>
      </c>
      <c r="J11" s="87">
        <v>93224</v>
      </c>
      <c r="K11" s="212"/>
      <c r="L11" s="57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51" customHeight="1">
      <c r="A12" s="122">
        <v>2015</v>
      </c>
      <c r="B12" s="63">
        <v>169</v>
      </c>
      <c r="C12" s="63">
        <v>1352</v>
      </c>
      <c r="D12" s="63">
        <v>27288</v>
      </c>
      <c r="E12" s="63">
        <v>48956</v>
      </c>
      <c r="F12" s="63">
        <v>13773</v>
      </c>
      <c r="G12" s="64">
        <v>2198</v>
      </c>
      <c r="H12" s="64">
        <v>1572</v>
      </c>
      <c r="I12" s="64">
        <v>8830</v>
      </c>
      <c r="J12" s="83">
        <f>SUM(B12:I12)</f>
        <v>104138</v>
      </c>
      <c r="K12" s="119"/>
      <c r="L12" s="57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10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119"/>
      <c r="L13" s="57"/>
      <c r="M13" s="57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6" s="11" customFormat="1" ht="12.75" customHeight="1">
      <c r="A14" s="125" t="s">
        <v>146</v>
      </c>
      <c r="B14" s="56"/>
      <c r="C14" s="56"/>
      <c r="D14" s="125"/>
      <c r="E14" s="125"/>
      <c r="F14" s="125"/>
      <c r="G14" s="302" t="s">
        <v>147</v>
      </c>
      <c r="H14" s="302"/>
      <c r="I14" s="302"/>
      <c r="J14" s="302"/>
      <c r="K14" s="56"/>
      <c r="L14" s="56"/>
      <c r="M14" s="56"/>
      <c r="N14" s="130"/>
      <c r="O14" s="16"/>
      <c r="P14" s="17"/>
      <c r="Q14" s="17"/>
      <c r="T14" s="17"/>
      <c r="U14" s="17"/>
      <c r="V14" s="17"/>
      <c r="W14" s="17"/>
      <c r="X14" s="17"/>
      <c r="Y14" s="17"/>
      <c r="Z14" s="17"/>
    </row>
    <row r="15" spans="1:23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19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4">
    <mergeCell ref="A3:J3"/>
    <mergeCell ref="A4:J4"/>
    <mergeCell ref="A5:J5"/>
    <mergeCell ref="G14:J14"/>
  </mergeCells>
  <printOptions horizontalCentered="1"/>
  <pageMargins left="0.35433070866141736" right="0.6692913385826772" top="1.16" bottom="0.5118110236220472" header="0" footer="0.2362204724409449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19"/>
  <sheetViews>
    <sheetView rightToLeft="1" view="pageBreakPreview" zoomScaleNormal="75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4" width="31.140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49.5" customHeight="1"/>
    <row r="2" ht="12.75"/>
    <row r="3" spans="1:17" s="26" customFormat="1" ht="24.75" customHeight="1">
      <c r="A3" s="300" t="s">
        <v>112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19.5" customHeight="1">
      <c r="A4" s="300" t="s">
        <v>198</v>
      </c>
      <c r="B4" s="300"/>
      <c r="C4" s="300"/>
      <c r="D4" s="300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17.25" customHeight="1">
      <c r="A5" s="301" t="s">
        <v>220</v>
      </c>
      <c r="B5" s="301"/>
      <c r="C5" s="301"/>
      <c r="D5" s="301"/>
      <c r="E5" s="55"/>
      <c r="F5" s="55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" customFormat="1" ht="21" customHeight="1">
      <c r="A6" s="57"/>
      <c r="B6" s="57"/>
      <c r="C6" s="57"/>
      <c r="D6" s="57"/>
      <c r="E6" s="119"/>
      <c r="F6" s="57"/>
      <c r="G6" s="57"/>
      <c r="H6" s="57"/>
      <c r="I6" s="57"/>
      <c r="J6" s="57"/>
      <c r="K6" s="57"/>
      <c r="L6" s="57"/>
      <c r="M6" s="57"/>
      <c r="N6" s="15"/>
      <c r="O6" s="15"/>
      <c r="P6" s="15"/>
      <c r="Q6" s="15"/>
    </row>
    <row r="7" spans="1:17" s="2" customFormat="1" ht="19.5">
      <c r="A7" s="109" t="s">
        <v>92</v>
      </c>
      <c r="B7" s="58"/>
      <c r="C7" s="58"/>
      <c r="D7" s="58"/>
      <c r="E7" s="57"/>
      <c r="F7" s="57"/>
      <c r="G7" s="57"/>
      <c r="H7" s="57"/>
      <c r="I7" s="57"/>
      <c r="J7" s="57"/>
      <c r="K7" s="57"/>
      <c r="L7" s="57"/>
      <c r="M7" s="57"/>
      <c r="N7" s="15"/>
      <c r="O7" s="15"/>
      <c r="P7" s="15"/>
      <c r="Q7" s="15"/>
    </row>
    <row r="8" spans="1:17" s="2" customFormat="1" ht="51" customHeight="1">
      <c r="A8" s="140" t="s">
        <v>194</v>
      </c>
      <c r="B8" s="141" t="s">
        <v>94</v>
      </c>
      <c r="C8" s="141" t="s">
        <v>95</v>
      </c>
      <c r="D8" s="142" t="s">
        <v>202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51.75" customHeight="1">
      <c r="A9" s="143">
        <v>2013</v>
      </c>
      <c r="B9" s="232">
        <v>7092</v>
      </c>
      <c r="C9" s="232">
        <v>1540</v>
      </c>
      <c r="D9" s="232">
        <v>84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51.75" customHeight="1">
      <c r="A10" s="144">
        <v>2014</v>
      </c>
      <c r="B10" s="230">
        <v>8079</v>
      </c>
      <c r="C10" s="230">
        <v>1547</v>
      </c>
      <c r="D10" s="230">
        <v>84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51.75" customHeight="1">
      <c r="A11" s="145">
        <v>2015</v>
      </c>
      <c r="B11" s="231">
        <v>24673</v>
      </c>
      <c r="C11" s="231">
        <v>1726</v>
      </c>
      <c r="D11" s="231">
        <v>1430</v>
      </c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26" s="11" customFormat="1" ht="10.5" customHeight="1">
      <c r="A12" s="125"/>
      <c r="B12" s="302"/>
      <c r="C12" s="302"/>
      <c r="D12" s="302"/>
      <c r="E12" s="125"/>
      <c r="F12" s="125"/>
      <c r="G12" s="125"/>
      <c r="H12" s="56"/>
      <c r="I12" s="56"/>
      <c r="J12" s="56"/>
      <c r="K12" s="56"/>
      <c r="L12" s="56"/>
      <c r="M12" s="56"/>
      <c r="N12" s="130"/>
      <c r="O12" s="16"/>
      <c r="P12" s="17"/>
      <c r="Q12" s="17"/>
      <c r="T12" s="17"/>
      <c r="U12" s="17"/>
      <c r="V12" s="17"/>
      <c r="W12" s="17"/>
      <c r="X12" s="17"/>
      <c r="Y12" s="17"/>
      <c r="Z12" s="17"/>
    </row>
    <row r="13" spans="1:17" s="47" customFormat="1" ht="14.25" customHeight="1">
      <c r="A13" s="146" t="s">
        <v>189</v>
      </c>
      <c r="B13" s="67"/>
      <c r="C13" s="67"/>
      <c r="D13" s="48" t="s">
        <v>188</v>
      </c>
      <c r="E13" s="48"/>
      <c r="F13" s="48"/>
      <c r="G13" s="67"/>
      <c r="H13" s="67"/>
      <c r="I13" s="67"/>
      <c r="J13" s="67"/>
      <c r="K13" s="67"/>
      <c r="L13" s="67"/>
      <c r="M13" s="67"/>
      <c r="N13" s="46"/>
      <c r="O13" s="46"/>
      <c r="P13" s="46"/>
      <c r="Q13" s="46"/>
    </row>
    <row r="14" spans="1:26" s="49" customFormat="1" ht="15" customHeight="1">
      <c r="A14" s="123" t="s">
        <v>146</v>
      </c>
      <c r="B14" s="299" t="s">
        <v>147</v>
      </c>
      <c r="C14" s="299"/>
      <c r="D14" s="299"/>
      <c r="E14" s="123"/>
      <c r="F14" s="123"/>
      <c r="G14" s="123"/>
      <c r="H14" s="123"/>
      <c r="I14" s="123"/>
      <c r="J14" s="123"/>
      <c r="K14" s="60"/>
      <c r="L14" s="60"/>
      <c r="M14" s="60"/>
      <c r="N14" s="124"/>
      <c r="O14" s="50"/>
      <c r="P14" s="51"/>
      <c r="Q14" s="51"/>
      <c r="T14" s="51"/>
      <c r="U14" s="51"/>
      <c r="V14" s="51"/>
      <c r="W14" s="51"/>
      <c r="X14" s="51"/>
      <c r="Y14" s="51"/>
      <c r="Z14" s="51"/>
    </row>
    <row r="15" spans="1:17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</sheetData>
  <sheetProtection/>
  <mergeCells count="5">
    <mergeCell ref="A3:D3"/>
    <mergeCell ref="A4:D4"/>
    <mergeCell ref="A5:D5"/>
    <mergeCell ref="B12:D12"/>
    <mergeCell ref="B14:D14"/>
  </mergeCells>
  <printOptions horizontalCentered="1"/>
  <pageMargins left="0.35433070866141736" right="0.6692913385826772" top="1.2" bottom="0.5118110236220472" header="0" footer="0.2362204724409449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="115" zoomScaleNormal="75" zoomScaleSheetLayoutView="115" zoomScalePageLayoutView="0" workbookViewId="0" topLeftCell="A1">
      <selection activeCell="A3" sqref="A3:J3"/>
    </sheetView>
  </sheetViews>
  <sheetFormatPr defaultColWidth="9.140625" defaultRowHeight="12.75"/>
  <cols>
    <col min="1" max="1" width="15.7109375" style="57" customWidth="1"/>
    <col min="2" max="10" width="13.57421875" style="57" customWidth="1"/>
    <col min="11" max="11" width="12.7109375" style="57" customWidth="1"/>
    <col min="12" max="12" width="45.28125" style="57" customWidth="1"/>
    <col min="13" max="13" width="9.140625" style="57" customWidth="1"/>
    <col min="14" max="14" width="11.7109375" style="15" customWidth="1"/>
    <col min="15" max="23" width="9.140625" style="15" customWidth="1"/>
    <col min="24" max="16384" width="9.140625" style="1" customWidth="1"/>
  </cols>
  <sheetData>
    <row r="1" ht="3.75" customHeight="1"/>
    <row r="2" ht="72" customHeight="1"/>
    <row r="3" spans="1:23" s="26" customFormat="1" ht="24.75" customHeight="1">
      <c r="A3" s="300" t="s">
        <v>115</v>
      </c>
      <c r="B3" s="300"/>
      <c r="C3" s="300"/>
      <c r="D3" s="300"/>
      <c r="E3" s="300"/>
      <c r="F3" s="300"/>
      <c r="G3" s="300"/>
      <c r="H3" s="300"/>
      <c r="I3" s="300"/>
      <c r="J3" s="300"/>
      <c r="K3" s="55"/>
      <c r="L3" s="55"/>
      <c r="M3" s="58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7" customFormat="1" ht="19.5" customHeight="1">
      <c r="A4" s="300" t="s">
        <v>199</v>
      </c>
      <c r="B4" s="300"/>
      <c r="C4" s="300"/>
      <c r="D4" s="300"/>
      <c r="E4" s="300"/>
      <c r="F4" s="300"/>
      <c r="G4" s="300"/>
      <c r="H4" s="300"/>
      <c r="I4" s="300"/>
      <c r="J4" s="300"/>
      <c r="K4" s="55"/>
      <c r="L4" s="55"/>
      <c r="M4" s="58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7" customFormat="1" ht="17.25" customHeight="1">
      <c r="A5" s="301" t="s">
        <v>220</v>
      </c>
      <c r="B5" s="301"/>
      <c r="C5" s="301"/>
      <c r="D5" s="301"/>
      <c r="E5" s="301"/>
      <c r="F5" s="301"/>
      <c r="G5" s="301"/>
      <c r="H5" s="301"/>
      <c r="I5" s="301"/>
      <c r="J5" s="301"/>
      <c r="K5" s="55"/>
      <c r="L5" s="55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7" customFormat="1" ht="18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7" customFormat="1" ht="24.75" customHeight="1">
      <c r="A7" s="109" t="s">
        <v>93</v>
      </c>
      <c r="B7" s="109"/>
      <c r="C7" s="109"/>
      <c r="D7" s="109"/>
      <c r="E7" s="109"/>
      <c r="F7" s="58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43" customFormat="1" ht="35.25" customHeight="1">
      <c r="A8" s="110" t="s">
        <v>196</v>
      </c>
      <c r="B8" s="111" t="s">
        <v>116</v>
      </c>
      <c r="C8" s="111" t="s">
        <v>117</v>
      </c>
      <c r="D8" s="111" t="s">
        <v>118</v>
      </c>
      <c r="E8" s="111" t="s">
        <v>171</v>
      </c>
      <c r="F8" s="111" t="s">
        <v>119</v>
      </c>
      <c r="G8" s="111" t="s">
        <v>120</v>
      </c>
      <c r="H8" s="112" t="s">
        <v>121</v>
      </c>
      <c r="I8" s="112" t="s">
        <v>122</v>
      </c>
      <c r="J8" s="112" t="s">
        <v>3</v>
      </c>
      <c r="K8" s="113"/>
      <c r="L8" s="65"/>
      <c r="M8" s="65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41" customFormat="1" ht="59.25" customHeight="1">
      <c r="A9" s="114" t="s">
        <v>197</v>
      </c>
      <c r="B9" s="115" t="s">
        <v>123</v>
      </c>
      <c r="C9" s="115" t="s">
        <v>124</v>
      </c>
      <c r="D9" s="115" t="s">
        <v>125</v>
      </c>
      <c r="E9" s="115" t="s">
        <v>126</v>
      </c>
      <c r="F9" s="115" t="s">
        <v>127</v>
      </c>
      <c r="G9" s="115" t="s">
        <v>128</v>
      </c>
      <c r="H9" s="115" t="s">
        <v>172</v>
      </c>
      <c r="I9" s="116" t="s">
        <v>129</v>
      </c>
      <c r="J9" s="116" t="s">
        <v>0</v>
      </c>
      <c r="K9" s="137"/>
      <c r="L9" s="66"/>
      <c r="M9" s="66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2" customFormat="1" ht="55.5" customHeight="1">
      <c r="A10" s="252">
        <v>2013</v>
      </c>
      <c r="B10" s="138">
        <v>21265</v>
      </c>
      <c r="C10" s="138">
        <v>21999</v>
      </c>
      <c r="D10" s="138">
        <v>113</v>
      </c>
      <c r="E10" s="138">
        <v>1236</v>
      </c>
      <c r="F10" s="138">
        <v>3409</v>
      </c>
      <c r="G10" s="138">
        <v>6310</v>
      </c>
      <c r="H10" s="138">
        <v>1129</v>
      </c>
      <c r="I10" s="138">
        <v>211</v>
      </c>
      <c r="J10" s="139">
        <v>55672</v>
      </c>
      <c r="K10" s="137"/>
      <c r="L10" s="57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55.5" customHeight="1">
      <c r="A11" s="120">
        <v>2014</v>
      </c>
      <c r="B11" s="121">
        <v>23778</v>
      </c>
      <c r="C11" s="121">
        <v>27531</v>
      </c>
      <c r="D11" s="121">
        <v>129</v>
      </c>
      <c r="E11" s="121">
        <v>1279</v>
      </c>
      <c r="F11" s="86">
        <v>2913</v>
      </c>
      <c r="G11" s="86">
        <v>7442</v>
      </c>
      <c r="H11" s="86">
        <v>1403</v>
      </c>
      <c r="I11" s="86">
        <v>219</v>
      </c>
      <c r="J11" s="87">
        <v>64694</v>
      </c>
      <c r="K11" s="137"/>
      <c r="L11" s="57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55.5" customHeight="1">
      <c r="A12" s="122">
        <v>2015</v>
      </c>
      <c r="B12" s="63">
        <f>(6519+8091+5189+7509)</f>
        <v>27308</v>
      </c>
      <c r="C12" s="63">
        <f>(8964+5172+8789+6847)</f>
        <v>29772</v>
      </c>
      <c r="D12" s="63">
        <f>(29+63+48+32)</f>
        <v>172</v>
      </c>
      <c r="E12" s="63">
        <f>(368+355+371+387)</f>
        <v>1481</v>
      </c>
      <c r="F12" s="64">
        <f>(862+895+1051+1725)</f>
        <v>4533</v>
      </c>
      <c r="G12" s="64">
        <f>(2446+1852+1818+1924)</f>
        <v>8040</v>
      </c>
      <c r="H12" s="64">
        <f>(314+396+365+355)</f>
        <v>1430</v>
      </c>
      <c r="I12" s="64">
        <f>(60+58+55+65)</f>
        <v>238</v>
      </c>
      <c r="J12" s="83">
        <f>SUM(B12:I12)</f>
        <v>72974</v>
      </c>
      <c r="K12" s="137"/>
      <c r="L12" s="57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4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119"/>
      <c r="L13" s="57"/>
      <c r="M13" s="57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6" s="49" customFormat="1" ht="12.75" customHeight="1">
      <c r="A14" s="123" t="s">
        <v>146</v>
      </c>
      <c r="B14" s="60"/>
      <c r="C14" s="60"/>
      <c r="D14" s="60"/>
      <c r="E14" s="123"/>
      <c r="F14" s="123"/>
      <c r="G14" s="123"/>
      <c r="H14" s="299" t="s">
        <v>147</v>
      </c>
      <c r="I14" s="299"/>
      <c r="J14" s="299"/>
      <c r="K14" s="60"/>
      <c r="L14" s="60"/>
      <c r="M14" s="60"/>
      <c r="N14" s="124"/>
      <c r="O14" s="50"/>
      <c r="P14" s="51"/>
      <c r="Q14" s="51"/>
      <c r="T14" s="51"/>
      <c r="U14" s="51"/>
      <c r="V14" s="51"/>
      <c r="W14" s="51"/>
      <c r="X14" s="51"/>
      <c r="Y14" s="51"/>
      <c r="Z14" s="51"/>
    </row>
    <row r="15" spans="1:23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19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4">
    <mergeCell ref="A3:J3"/>
    <mergeCell ref="A4:J4"/>
    <mergeCell ref="A5:J5"/>
    <mergeCell ref="H14:J14"/>
  </mergeCells>
  <printOptions horizontalCentered="1"/>
  <pageMargins left="0.354330708661417" right="0.669291338582677" top="0.61" bottom="0.511811023622047" header="0" footer="0.2362204724409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0"/>
  <sheetViews>
    <sheetView rightToLeft="1" view="pageBreakPreview" zoomScaleNormal="75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7.421875" style="57" customWidth="1"/>
    <col min="2" max="11" width="12.00390625" style="57" customWidth="1"/>
    <col min="12" max="12" width="12.7109375" style="57" customWidth="1"/>
    <col min="13" max="13" width="45.28125" style="57" customWidth="1"/>
    <col min="14" max="14" width="9.140625" style="15" customWidth="1"/>
    <col min="15" max="15" width="11.7109375" style="15" customWidth="1"/>
    <col min="16" max="24" width="9.140625" style="15" customWidth="1"/>
    <col min="25" max="16384" width="9.140625" style="1" customWidth="1"/>
  </cols>
  <sheetData>
    <row r="1" ht="70.5" customHeight="1"/>
    <row r="2" spans="1:24" s="26" customFormat="1" ht="24.75" customHeight="1">
      <c r="A2" s="300" t="s">
        <v>165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55"/>
      <c r="M2" s="5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7" customFormat="1" ht="19.5" customHeight="1">
      <c r="A3" s="300" t="s">
        <v>164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55"/>
      <c r="M3" s="5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7" customFormat="1" ht="17.25" customHeight="1">
      <c r="A4" s="301" t="s">
        <v>220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55"/>
      <c r="M4" s="5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7" customFormat="1" ht="33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7" customFormat="1" ht="24.75" customHeight="1">
      <c r="A6" s="109" t="s">
        <v>97</v>
      </c>
      <c r="B6" s="109"/>
      <c r="C6" s="109"/>
      <c r="D6" s="109"/>
      <c r="E6" s="109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43" customFormat="1" ht="33.75" customHeight="1">
      <c r="A7" s="110" t="s">
        <v>196</v>
      </c>
      <c r="B7" s="111" t="s">
        <v>130</v>
      </c>
      <c r="C7" s="111" t="s">
        <v>68</v>
      </c>
      <c r="D7" s="111" t="s">
        <v>131</v>
      </c>
      <c r="E7" s="111" t="s">
        <v>132</v>
      </c>
      <c r="F7" s="111" t="s">
        <v>133</v>
      </c>
      <c r="G7" s="111" t="s">
        <v>134</v>
      </c>
      <c r="H7" s="112" t="s">
        <v>153</v>
      </c>
      <c r="I7" s="112" t="s">
        <v>135</v>
      </c>
      <c r="J7" s="112" t="s">
        <v>203</v>
      </c>
      <c r="K7" s="112" t="s">
        <v>3</v>
      </c>
      <c r="L7" s="113"/>
      <c r="M7" s="6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s="41" customFormat="1" ht="24" customHeight="1">
      <c r="A8" s="114" t="s">
        <v>197</v>
      </c>
      <c r="B8" s="115" t="s">
        <v>151</v>
      </c>
      <c r="C8" s="115" t="s">
        <v>69</v>
      </c>
      <c r="D8" s="115" t="s">
        <v>136</v>
      </c>
      <c r="E8" s="115" t="s">
        <v>137</v>
      </c>
      <c r="F8" s="115" t="s">
        <v>138</v>
      </c>
      <c r="G8" s="116" t="s">
        <v>139</v>
      </c>
      <c r="H8" s="116" t="s">
        <v>154</v>
      </c>
      <c r="I8" s="116" t="s">
        <v>209</v>
      </c>
      <c r="J8" s="116" t="s">
        <v>9</v>
      </c>
      <c r="K8" s="116" t="s">
        <v>0</v>
      </c>
      <c r="L8" s="113"/>
      <c r="M8" s="66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2" customFormat="1" ht="45" customHeight="1">
      <c r="A9" s="117">
        <v>2013</v>
      </c>
      <c r="B9" s="61">
        <v>4344</v>
      </c>
      <c r="C9" s="61">
        <v>753</v>
      </c>
      <c r="D9" s="61">
        <v>7621</v>
      </c>
      <c r="E9" s="61">
        <v>27465</v>
      </c>
      <c r="F9" s="62">
        <v>1880</v>
      </c>
      <c r="G9" s="62">
        <v>1447</v>
      </c>
      <c r="H9" s="62">
        <v>468</v>
      </c>
      <c r="I9" s="62">
        <v>140</v>
      </c>
      <c r="J9" s="62">
        <v>25</v>
      </c>
      <c r="K9" s="118">
        <v>44143</v>
      </c>
      <c r="L9" s="119"/>
      <c r="M9" s="5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2" customFormat="1" ht="45" customHeight="1">
      <c r="A10" s="120">
        <v>2014</v>
      </c>
      <c r="B10" s="121">
        <v>4677</v>
      </c>
      <c r="C10" s="121">
        <v>1036</v>
      </c>
      <c r="D10" s="121">
        <v>10009</v>
      </c>
      <c r="E10" s="121">
        <v>32992</v>
      </c>
      <c r="F10" s="86">
        <v>2237</v>
      </c>
      <c r="G10" s="86">
        <v>1940</v>
      </c>
      <c r="H10" s="86">
        <v>546</v>
      </c>
      <c r="I10" s="86">
        <v>163</v>
      </c>
      <c r="J10" s="86">
        <v>9</v>
      </c>
      <c r="K10" s="87">
        <v>53609</v>
      </c>
      <c r="L10" s="119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2" customFormat="1" ht="45" customHeight="1">
      <c r="A11" s="122">
        <v>2015</v>
      </c>
      <c r="B11" s="63">
        <f>(1174+1339+923+1221)</f>
        <v>4657</v>
      </c>
      <c r="C11" s="63">
        <f>(248+178+274+215)</f>
        <v>915</v>
      </c>
      <c r="D11" s="63">
        <f>(2315+3299+2191+3303)</f>
        <v>11108</v>
      </c>
      <c r="E11" s="63">
        <f>(7990+11911+7821+11670)</f>
        <v>39392</v>
      </c>
      <c r="F11" s="64">
        <f>(592+790+530+862)</f>
        <v>2774</v>
      </c>
      <c r="G11" s="64">
        <f>(481+785+529+717)</f>
        <v>2512</v>
      </c>
      <c r="H11" s="64">
        <f>(136+234+144+233)</f>
        <v>747</v>
      </c>
      <c r="I11" s="64">
        <f>(26+68+37+75)</f>
        <v>206</v>
      </c>
      <c r="J11" s="64">
        <f>(3+5+0+6)</f>
        <v>14</v>
      </c>
      <c r="K11" s="83">
        <f>SUM(B11:J11)</f>
        <v>62325</v>
      </c>
      <c r="L11" s="119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2" customFormat="1" ht="10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19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7" s="49" customFormat="1" ht="12.75" customHeight="1">
      <c r="A13" s="123" t="s">
        <v>146</v>
      </c>
      <c r="B13" s="60"/>
      <c r="C13" s="60"/>
      <c r="D13" s="60"/>
      <c r="E13" s="123"/>
      <c r="F13" s="123"/>
      <c r="G13" s="123"/>
      <c r="H13" s="123"/>
      <c r="I13" s="299" t="s">
        <v>147</v>
      </c>
      <c r="J13" s="299"/>
      <c r="K13" s="299"/>
      <c r="L13" s="60"/>
      <c r="M13" s="60"/>
      <c r="N13" s="51"/>
      <c r="O13" s="124"/>
      <c r="P13" s="50"/>
      <c r="Q13" s="51"/>
      <c r="U13" s="51"/>
      <c r="V13" s="51"/>
      <c r="W13" s="51"/>
      <c r="X13" s="51"/>
      <c r="Y13" s="51"/>
      <c r="Z13" s="51"/>
      <c r="AA13" s="51"/>
    </row>
    <row r="14" spans="1:24" s="2" customFormat="1" ht="18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19"/>
      <c r="M14" s="5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</sheetData>
  <sheetProtection/>
  <mergeCells count="4">
    <mergeCell ref="I13:K13"/>
    <mergeCell ref="A2:K2"/>
    <mergeCell ref="A3:K3"/>
    <mergeCell ref="A4:K4"/>
  </mergeCells>
  <printOptions horizontalCentered="1"/>
  <pageMargins left="0.354330708661417" right="0.669291338582677" top="0.67" bottom="0.511811023622047" header="0" footer="0.2362204724409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30"/>
  <sheetViews>
    <sheetView rightToLeft="1" view="pageBreakPreview" zoomScaleNormal="75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3" width="8.421875" style="57" customWidth="1"/>
    <col min="14" max="15" width="8.421875" style="15" customWidth="1"/>
    <col min="16" max="16" width="9.8515625" style="15" customWidth="1"/>
    <col min="17" max="17" width="12.7109375" style="15" customWidth="1"/>
    <col min="18" max="18" width="45.28125" style="15" customWidth="1"/>
    <col min="19" max="19" width="9.140625" style="15" customWidth="1"/>
    <col min="20" max="20" width="11.7109375" style="15" customWidth="1"/>
    <col min="21" max="29" width="9.140625" style="15" customWidth="1"/>
    <col min="30" max="16384" width="9.140625" style="1" customWidth="1"/>
  </cols>
  <sheetData>
    <row r="1" ht="64.5" customHeight="1"/>
    <row r="2" spans="1:29" s="26" customFormat="1" ht="24.75" customHeight="1">
      <c r="A2" s="304" t="s">
        <v>200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24"/>
      <c r="R2" s="24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7" customFormat="1" ht="19.5" customHeight="1">
      <c r="A3" s="304" t="s">
        <v>166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27" customFormat="1" ht="17.25" customHeight="1">
      <c r="A4" s="305" t="s">
        <v>220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27" customFormat="1" ht="2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27" customFormat="1" ht="24.75" customHeight="1">
      <c r="A6" s="109" t="s">
        <v>113</v>
      </c>
      <c r="B6" s="109"/>
      <c r="C6" s="109"/>
      <c r="D6" s="109"/>
      <c r="E6" s="109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27" customFormat="1" ht="50.25" customHeight="1">
      <c r="A7" s="110" t="s">
        <v>140</v>
      </c>
      <c r="B7" s="303" t="s">
        <v>173</v>
      </c>
      <c r="C7" s="291"/>
      <c r="D7" s="303" t="s">
        <v>142</v>
      </c>
      <c r="E7" s="291"/>
      <c r="F7" s="303" t="s">
        <v>143</v>
      </c>
      <c r="G7" s="291"/>
      <c r="H7" s="303" t="s">
        <v>144</v>
      </c>
      <c r="I7" s="291"/>
      <c r="J7" s="303" t="s">
        <v>145</v>
      </c>
      <c r="K7" s="291"/>
      <c r="L7" s="303" t="s">
        <v>155</v>
      </c>
      <c r="M7" s="290"/>
      <c r="N7" s="306" t="s">
        <v>157</v>
      </c>
      <c r="O7" s="307"/>
      <c r="P7" s="307"/>
      <c r="Q7" s="9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43" customFormat="1" ht="37.5" customHeight="1">
      <c r="A8" s="114" t="s">
        <v>141</v>
      </c>
      <c r="B8" s="84" t="s">
        <v>168</v>
      </c>
      <c r="C8" s="84" t="s">
        <v>167</v>
      </c>
      <c r="D8" s="84" t="s">
        <v>168</v>
      </c>
      <c r="E8" s="84" t="s">
        <v>167</v>
      </c>
      <c r="F8" s="84" t="s">
        <v>168</v>
      </c>
      <c r="G8" s="84" t="s">
        <v>167</v>
      </c>
      <c r="H8" s="84" t="s">
        <v>168</v>
      </c>
      <c r="I8" s="84" t="s">
        <v>167</v>
      </c>
      <c r="J8" s="84" t="s">
        <v>168</v>
      </c>
      <c r="K8" s="84" t="s">
        <v>167</v>
      </c>
      <c r="L8" s="84" t="s">
        <v>168</v>
      </c>
      <c r="M8" s="85" t="s">
        <v>167</v>
      </c>
      <c r="N8" s="93" t="s">
        <v>168</v>
      </c>
      <c r="O8" s="94" t="s">
        <v>167</v>
      </c>
      <c r="P8" s="95" t="s">
        <v>156</v>
      </c>
      <c r="Q8" s="1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s="2" customFormat="1" ht="55.5" customHeight="1">
      <c r="A9" s="132">
        <v>2013</v>
      </c>
      <c r="B9" s="133">
        <v>279</v>
      </c>
      <c r="C9" s="133">
        <v>29</v>
      </c>
      <c r="D9" s="133">
        <v>3491</v>
      </c>
      <c r="E9" s="133">
        <v>361</v>
      </c>
      <c r="F9" s="134">
        <v>8142</v>
      </c>
      <c r="G9" s="134">
        <v>1048</v>
      </c>
      <c r="H9" s="90">
        <v>17804</v>
      </c>
      <c r="I9" s="90">
        <v>2104</v>
      </c>
      <c r="J9" s="90">
        <v>8044</v>
      </c>
      <c r="K9" s="90">
        <v>507</v>
      </c>
      <c r="L9" s="90">
        <v>2183</v>
      </c>
      <c r="M9" s="90">
        <v>151</v>
      </c>
      <c r="N9" s="88">
        <v>39943</v>
      </c>
      <c r="O9" s="88">
        <v>4200</v>
      </c>
      <c r="P9" s="88">
        <v>44143</v>
      </c>
      <c r="Q9" s="130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2" customFormat="1" ht="55.5" customHeight="1">
      <c r="A10" s="120">
        <v>2014</v>
      </c>
      <c r="B10" s="121">
        <v>279</v>
      </c>
      <c r="C10" s="121">
        <v>19</v>
      </c>
      <c r="D10" s="121">
        <v>3711</v>
      </c>
      <c r="E10" s="121">
        <v>317</v>
      </c>
      <c r="F10" s="86">
        <v>9022</v>
      </c>
      <c r="G10" s="86">
        <v>1152</v>
      </c>
      <c r="H10" s="86">
        <v>21729</v>
      </c>
      <c r="I10" s="86">
        <v>3183</v>
      </c>
      <c r="J10" s="86">
        <v>10666</v>
      </c>
      <c r="K10" s="86">
        <v>806</v>
      </c>
      <c r="L10" s="86">
        <v>2455</v>
      </c>
      <c r="M10" s="86">
        <v>270</v>
      </c>
      <c r="N10" s="87">
        <v>47862</v>
      </c>
      <c r="O10" s="87">
        <v>5747</v>
      </c>
      <c r="P10" s="87">
        <v>53609</v>
      </c>
      <c r="Q10" s="130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2" customFormat="1" ht="55.5" customHeight="1">
      <c r="A11" s="135">
        <v>2015</v>
      </c>
      <c r="B11" s="136">
        <f>(59+90+69+61)</f>
        <v>279</v>
      </c>
      <c r="C11" s="136">
        <f>(6+8+8+5)</f>
        <v>27</v>
      </c>
      <c r="D11" s="136">
        <f>(1011+1034+805+1134)</f>
        <v>3984</v>
      </c>
      <c r="E11" s="136">
        <f>(86+123+86+133)</f>
        <v>428</v>
      </c>
      <c r="F11" s="91">
        <f>(2122+2450+1857+2722)</f>
        <v>9151</v>
      </c>
      <c r="G11" s="91">
        <f>(286+333+313+433)</f>
        <v>1365</v>
      </c>
      <c r="H11" s="91">
        <f>(5151+7641+4914+7461)</f>
        <v>25167</v>
      </c>
      <c r="I11" s="91">
        <f>(798+1313+861+1251)</f>
        <v>4223</v>
      </c>
      <c r="J11" s="91">
        <f>(2420+4544+2565+4075)</f>
        <v>13604</v>
      </c>
      <c r="K11" s="91">
        <f>(222+411+286+391)</f>
        <v>1310</v>
      </c>
      <c r="L11" s="91">
        <f>(670+678+508+586)</f>
        <v>2442</v>
      </c>
      <c r="M11" s="106">
        <f>(101+80+81+83)</f>
        <v>345</v>
      </c>
      <c r="N11" s="89">
        <f>(B11+D11+F11+H11+J11+2442)</f>
        <v>54627</v>
      </c>
      <c r="O11" s="89">
        <f>(C11+E11+G11+I11+K11+345)</f>
        <v>7698</v>
      </c>
      <c r="P11" s="89">
        <f>(N11+O11)</f>
        <v>62325</v>
      </c>
      <c r="Q11" s="13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2" customFormat="1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5"/>
      <c r="O12" s="15"/>
      <c r="P12" s="15"/>
      <c r="Q12" s="13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49" customFormat="1" ht="12.75" customHeight="1">
      <c r="A13" s="123" t="s">
        <v>146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299" t="s">
        <v>147</v>
      </c>
      <c r="L13" s="299"/>
      <c r="M13" s="299"/>
      <c r="N13" s="299"/>
      <c r="O13" s="299"/>
      <c r="P13" s="299"/>
      <c r="Q13" s="124"/>
      <c r="R13" s="50"/>
      <c r="S13" s="51"/>
      <c r="T13" s="48"/>
      <c r="U13" s="48"/>
      <c r="V13" s="48"/>
      <c r="W13" s="51"/>
      <c r="X13" s="51"/>
      <c r="Y13" s="51"/>
      <c r="Z13" s="51"/>
      <c r="AA13" s="51"/>
      <c r="AB13" s="51"/>
      <c r="AC13" s="51"/>
    </row>
    <row r="14" spans="1:29" s="2" customFormat="1" ht="18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30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</sheetData>
  <sheetProtection/>
  <mergeCells count="11">
    <mergeCell ref="J7:K7"/>
    <mergeCell ref="L7:M7"/>
    <mergeCell ref="K13:P13"/>
    <mergeCell ref="A2:P2"/>
    <mergeCell ref="A3:P3"/>
    <mergeCell ref="A4:P4"/>
    <mergeCell ref="B7:C7"/>
    <mergeCell ref="D7:E7"/>
    <mergeCell ref="F7:G7"/>
    <mergeCell ref="H7:I7"/>
    <mergeCell ref="N7:P7"/>
  </mergeCells>
  <printOptions horizontalCentered="1" verticalCentered="1"/>
  <pageMargins left="0.34" right="0.65" top="0.5" bottom="0.5" header="0" footer="0.2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31"/>
  <sheetViews>
    <sheetView rightToLeft="1" view="pageBreakPreview" zoomScaleNormal="75" zoomScaleSheetLayoutView="100" zoomScalePageLayoutView="0" workbookViewId="0" topLeftCell="A2">
      <selection activeCell="V5" sqref="V5"/>
    </sheetView>
  </sheetViews>
  <sheetFormatPr defaultColWidth="9.140625" defaultRowHeight="12.75"/>
  <cols>
    <col min="1" max="2" width="7.00390625" style="57" customWidth="1"/>
    <col min="3" max="3" width="6.7109375" style="57" customWidth="1"/>
    <col min="4" max="4" width="6.28125" style="57" customWidth="1"/>
    <col min="5" max="5" width="6.421875" style="57" customWidth="1"/>
    <col min="6" max="6" width="5.57421875" style="57" customWidth="1"/>
    <col min="7" max="7" width="10.28125" style="57" customWidth="1"/>
    <col min="8" max="13" width="7.00390625" style="57" customWidth="1"/>
    <col min="14" max="14" width="7.00390625" style="15" customWidth="1"/>
    <col min="15" max="15" width="6.28125" style="15" customWidth="1"/>
    <col min="16" max="16" width="7.00390625" style="15" customWidth="1"/>
    <col min="17" max="17" width="5.8515625" style="15" customWidth="1"/>
    <col min="18" max="18" width="5.7109375" style="15" customWidth="1"/>
    <col min="19" max="19" width="9.7109375" style="15" customWidth="1"/>
    <col min="20" max="20" width="8.00390625" style="15" customWidth="1"/>
    <col min="21" max="27" width="9.140625" style="15" customWidth="1"/>
    <col min="28" max="16384" width="9.140625" style="1" customWidth="1"/>
  </cols>
  <sheetData>
    <row r="1" ht="30" customHeight="1" hidden="1"/>
    <row r="2" ht="60" customHeight="1"/>
    <row r="3" spans="1:27" s="26" customFormat="1" ht="21.75" customHeight="1">
      <c r="A3" s="304" t="s">
        <v>152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25"/>
      <c r="V3" s="25"/>
      <c r="W3" s="25"/>
      <c r="X3" s="25"/>
      <c r="Y3" s="25"/>
      <c r="Z3" s="25"/>
      <c r="AA3" s="25"/>
    </row>
    <row r="4" spans="1:27" s="27" customFormat="1" ht="19.5" customHeight="1">
      <c r="A4" s="304" t="s">
        <v>201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25"/>
      <c r="V4" s="25"/>
      <c r="W4" s="25"/>
      <c r="X4" s="25"/>
      <c r="Y4" s="25"/>
      <c r="Z4" s="25"/>
      <c r="AA4" s="25"/>
    </row>
    <row r="5" spans="1:27" s="27" customFormat="1" ht="17.25" customHeight="1">
      <c r="A5" s="305" t="s">
        <v>220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25"/>
      <c r="V5" s="25"/>
      <c r="W5" s="25"/>
      <c r="X5" s="25"/>
      <c r="Y5" s="25"/>
      <c r="Z5" s="25"/>
      <c r="AA5" s="25"/>
    </row>
    <row r="6" spans="1:27" s="27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27" customFormat="1" ht="21" customHeight="1">
      <c r="A7" s="109" t="s">
        <v>114</v>
      </c>
      <c r="B7" s="109"/>
      <c r="C7" s="109"/>
      <c r="D7" s="109"/>
      <c r="E7" s="109"/>
      <c r="F7" s="58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7" customFormat="1" ht="23.25" customHeight="1">
      <c r="A8" s="309" t="s">
        <v>175</v>
      </c>
      <c r="B8" s="306" t="s">
        <v>148</v>
      </c>
      <c r="C8" s="307"/>
      <c r="D8" s="307"/>
      <c r="E8" s="307"/>
      <c r="F8" s="307"/>
      <c r="G8" s="308"/>
      <c r="H8" s="306" t="s">
        <v>149</v>
      </c>
      <c r="I8" s="307"/>
      <c r="J8" s="307"/>
      <c r="K8" s="307"/>
      <c r="L8" s="307"/>
      <c r="M8" s="308"/>
      <c r="N8" s="306" t="s">
        <v>150</v>
      </c>
      <c r="O8" s="307"/>
      <c r="P8" s="307"/>
      <c r="Q8" s="307"/>
      <c r="R8" s="307"/>
      <c r="S8" s="308"/>
      <c r="T8" s="309" t="s">
        <v>70</v>
      </c>
      <c r="U8" s="25"/>
      <c r="V8" s="25"/>
      <c r="W8" s="25"/>
      <c r="X8" s="25"/>
      <c r="Y8" s="25"/>
      <c r="Z8" s="25"/>
      <c r="AA8" s="25"/>
    </row>
    <row r="9" spans="1:27" s="43" customFormat="1" ht="87.75" customHeight="1">
      <c r="A9" s="310"/>
      <c r="B9" s="234" t="s">
        <v>174</v>
      </c>
      <c r="C9" s="234" t="s">
        <v>142</v>
      </c>
      <c r="D9" s="234" t="s">
        <v>143</v>
      </c>
      <c r="E9" s="234" t="s">
        <v>144</v>
      </c>
      <c r="F9" s="234" t="s">
        <v>145</v>
      </c>
      <c r="G9" s="234" t="s">
        <v>155</v>
      </c>
      <c r="H9" s="235" t="s">
        <v>174</v>
      </c>
      <c r="I9" s="234" t="s">
        <v>142</v>
      </c>
      <c r="J9" s="234" t="s">
        <v>143</v>
      </c>
      <c r="K9" s="234" t="s">
        <v>144</v>
      </c>
      <c r="L9" s="234" t="s">
        <v>145</v>
      </c>
      <c r="M9" s="234" t="s">
        <v>155</v>
      </c>
      <c r="N9" s="235" t="s">
        <v>174</v>
      </c>
      <c r="O9" s="234" t="s">
        <v>142</v>
      </c>
      <c r="P9" s="234" t="s">
        <v>143</v>
      </c>
      <c r="Q9" s="234" t="s">
        <v>144</v>
      </c>
      <c r="R9" s="234" t="s">
        <v>145</v>
      </c>
      <c r="S9" s="236" t="s">
        <v>155</v>
      </c>
      <c r="T9" s="310"/>
      <c r="U9" s="42"/>
      <c r="V9" s="42"/>
      <c r="W9" s="42"/>
      <c r="X9" s="42"/>
      <c r="Y9" s="42"/>
      <c r="Z9" s="42"/>
      <c r="AA9" s="42"/>
    </row>
    <row r="10" spans="1:27" s="2" customFormat="1" ht="55.5" customHeight="1">
      <c r="A10" s="127">
        <v>2013</v>
      </c>
      <c r="B10" s="97">
        <v>244</v>
      </c>
      <c r="C10" s="97">
        <v>3170</v>
      </c>
      <c r="D10" s="97">
        <v>8294</v>
      </c>
      <c r="E10" s="97">
        <v>18855</v>
      </c>
      <c r="F10" s="96">
        <v>8332</v>
      </c>
      <c r="G10" s="96">
        <v>998</v>
      </c>
      <c r="H10" s="96">
        <v>64</v>
      </c>
      <c r="I10" s="96">
        <v>598</v>
      </c>
      <c r="J10" s="96">
        <v>776</v>
      </c>
      <c r="K10" s="96">
        <v>759</v>
      </c>
      <c r="L10" s="96">
        <v>157</v>
      </c>
      <c r="M10" s="105">
        <v>15</v>
      </c>
      <c r="N10" s="97" t="s">
        <v>4</v>
      </c>
      <c r="O10" s="97">
        <v>84</v>
      </c>
      <c r="P10" s="97">
        <v>120</v>
      </c>
      <c r="Q10" s="96">
        <v>294</v>
      </c>
      <c r="R10" s="96">
        <v>62</v>
      </c>
      <c r="S10" s="96">
        <v>1321</v>
      </c>
      <c r="T10" s="98">
        <v>44143</v>
      </c>
      <c r="U10" s="15"/>
      <c r="V10" s="15"/>
      <c r="W10" s="15"/>
      <c r="X10" s="15"/>
      <c r="Y10" s="15"/>
      <c r="Z10" s="15"/>
      <c r="AA10" s="15"/>
    </row>
    <row r="11" spans="1:27" s="2" customFormat="1" ht="55.5" customHeight="1">
      <c r="A11" s="128">
        <v>2014</v>
      </c>
      <c r="B11" s="103">
        <v>239</v>
      </c>
      <c r="C11" s="103">
        <v>3442</v>
      </c>
      <c r="D11" s="103">
        <v>9308</v>
      </c>
      <c r="E11" s="103">
        <v>23957</v>
      </c>
      <c r="F11" s="102">
        <v>11228</v>
      </c>
      <c r="G11" s="102">
        <v>939</v>
      </c>
      <c r="H11" s="102">
        <v>58</v>
      </c>
      <c r="I11" s="102">
        <v>496</v>
      </c>
      <c r="J11" s="102">
        <v>724</v>
      </c>
      <c r="K11" s="102">
        <v>728</v>
      </c>
      <c r="L11" s="102">
        <v>152</v>
      </c>
      <c r="M11" s="103">
        <v>23</v>
      </c>
      <c r="N11" s="103">
        <v>1</v>
      </c>
      <c r="O11" s="103">
        <v>90</v>
      </c>
      <c r="P11" s="103">
        <v>142</v>
      </c>
      <c r="Q11" s="102">
        <v>227</v>
      </c>
      <c r="R11" s="102">
        <v>92</v>
      </c>
      <c r="S11" s="102">
        <v>1763</v>
      </c>
      <c r="T11" s="104">
        <v>53609</v>
      </c>
      <c r="U11" s="15"/>
      <c r="V11" s="15"/>
      <c r="W11" s="15"/>
      <c r="X11" s="15"/>
      <c r="Y11" s="15"/>
      <c r="Z11" s="15"/>
      <c r="AA11" s="15"/>
    </row>
    <row r="12" spans="1:27" s="2" customFormat="1" ht="55.5" customHeight="1">
      <c r="A12" s="129">
        <v>2015</v>
      </c>
      <c r="B12" s="100">
        <f>(55+89+69+57)</f>
        <v>270</v>
      </c>
      <c r="C12" s="100">
        <f>(868+941+780+1054)</f>
        <v>3643</v>
      </c>
      <c r="D12" s="100">
        <f>(2077+2467+1990+2812)</f>
        <v>9346</v>
      </c>
      <c r="E12" s="100">
        <f>(5584+8616+5554+8192)</f>
        <v>27946</v>
      </c>
      <c r="F12" s="99">
        <f>(2561+4866+2797+4329)</f>
        <v>14553</v>
      </c>
      <c r="G12" s="99">
        <f>(179+207+88+106)</f>
        <v>580</v>
      </c>
      <c r="H12" s="99">
        <f>(10+9+8+9)</f>
        <v>36</v>
      </c>
      <c r="I12" s="99">
        <f>(178+179+89+145)</f>
        <v>591</v>
      </c>
      <c r="J12" s="99">
        <f>(247+255+148+194)</f>
        <v>844</v>
      </c>
      <c r="K12" s="99">
        <f>(250+234+168+215)</f>
        <v>867</v>
      </c>
      <c r="L12" s="99">
        <f>(35+44+43+32)</f>
        <v>154</v>
      </c>
      <c r="M12" s="100">
        <f>(14+4+4+2)</f>
        <v>24</v>
      </c>
      <c r="N12" s="100" t="s">
        <v>221</v>
      </c>
      <c r="O12" s="100">
        <f>(51+37+22+68)</f>
        <v>178</v>
      </c>
      <c r="P12" s="100">
        <f>(84+61+31+148)</f>
        <v>324</v>
      </c>
      <c r="Q12" s="99">
        <f>(115+104+53+304)</f>
        <v>576</v>
      </c>
      <c r="R12" s="99">
        <f>(46+45+11+105)</f>
        <v>207</v>
      </c>
      <c r="S12" s="99">
        <f>(578+547+497+561)</f>
        <v>2183</v>
      </c>
      <c r="T12" s="101">
        <f>SUM(B12:S12)</f>
        <v>62322</v>
      </c>
      <c r="U12" s="15"/>
      <c r="V12" s="15"/>
      <c r="W12" s="15"/>
      <c r="X12" s="15"/>
      <c r="Y12" s="15"/>
      <c r="Z12" s="15"/>
      <c r="AA12" s="15"/>
    </row>
    <row r="13" spans="1:27" s="2" customFormat="1" ht="6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3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49" customFormat="1" ht="12.75" customHeight="1">
      <c r="A14" s="123" t="s">
        <v>146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60"/>
      <c r="L14" s="60"/>
      <c r="M14" s="60"/>
      <c r="N14" s="124"/>
      <c r="O14" s="50"/>
      <c r="P14" s="51"/>
      <c r="Q14" s="299" t="s">
        <v>147</v>
      </c>
      <c r="R14" s="299"/>
      <c r="S14" s="299"/>
      <c r="T14" s="299"/>
      <c r="U14" s="51"/>
      <c r="V14" s="51"/>
      <c r="W14" s="51"/>
      <c r="X14" s="51"/>
      <c r="Y14" s="51"/>
      <c r="Z14" s="51"/>
      <c r="AA14" s="51"/>
    </row>
    <row r="15" spans="1:27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3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</sheetData>
  <sheetProtection/>
  <mergeCells count="9">
    <mergeCell ref="A3:T3"/>
    <mergeCell ref="A4:T4"/>
    <mergeCell ref="A5:T5"/>
    <mergeCell ref="Q14:T14"/>
    <mergeCell ref="B8:G8"/>
    <mergeCell ref="H8:M8"/>
    <mergeCell ref="N8:S8"/>
    <mergeCell ref="T8:T9"/>
    <mergeCell ref="A8:A9"/>
  </mergeCells>
  <printOptions horizontalCentered="1" verticalCentered="1"/>
  <pageMargins left="0.17" right="0.65" top="0.24" bottom="0.5" header="0" footer="0.25"/>
  <pageSetup horizontalDpi="300" verticalDpi="3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4" width="14.421875" style="0" customWidth="1"/>
  </cols>
  <sheetData>
    <row r="1" ht="12.75">
      <c r="A1" s="211" t="s">
        <v>216</v>
      </c>
    </row>
    <row r="3" spans="1:4" ht="12.75">
      <c r="A3" s="210"/>
      <c r="B3">
        <v>2013</v>
      </c>
      <c r="C3">
        <v>2014</v>
      </c>
      <c r="D3">
        <v>2015</v>
      </c>
    </row>
    <row r="4" spans="1:4" ht="12.75">
      <c r="A4" s="210" t="s">
        <v>213</v>
      </c>
      <c r="B4">
        <v>597</v>
      </c>
      <c r="C4">
        <v>675</v>
      </c>
      <c r="D4">
        <v>708</v>
      </c>
    </row>
    <row r="5" spans="1:4" ht="12.75">
      <c r="A5" s="210" t="s">
        <v>214</v>
      </c>
      <c r="B5">
        <v>185</v>
      </c>
      <c r="C5">
        <v>206</v>
      </c>
      <c r="D5">
        <v>222</v>
      </c>
    </row>
    <row r="6" spans="1:4" ht="12.75">
      <c r="A6" s="210" t="s">
        <v>215</v>
      </c>
      <c r="B6">
        <v>127</v>
      </c>
      <c r="C6">
        <v>132</v>
      </c>
      <c r="D6">
        <v>137</v>
      </c>
    </row>
    <row r="8" ht="12.75">
      <c r="A8" s="211" t="s">
        <v>219</v>
      </c>
    </row>
    <row r="10" spans="2:4" ht="12.75">
      <c r="B10">
        <v>2013</v>
      </c>
      <c r="C10">
        <v>2014</v>
      </c>
      <c r="D10">
        <v>2015</v>
      </c>
    </row>
    <row r="11" spans="1:4" ht="12.75">
      <c r="A11" s="210" t="s">
        <v>217</v>
      </c>
      <c r="B11">
        <v>39943</v>
      </c>
      <c r="C11">
        <v>47862</v>
      </c>
      <c r="D11">
        <v>54627</v>
      </c>
    </row>
    <row r="12" spans="1:4" ht="12.75">
      <c r="A12" s="210" t="s">
        <v>218</v>
      </c>
      <c r="B12">
        <v>4200</v>
      </c>
      <c r="C12">
        <v>5747</v>
      </c>
      <c r="D12">
        <v>7698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rightToLeft="1" view="pageBreakPreview" zoomScaleNormal="75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26.00390625" style="74" customWidth="1"/>
    <col min="2" max="4" width="19.7109375" style="74" customWidth="1"/>
    <col min="5" max="5" width="0.71875" style="74" customWidth="1"/>
    <col min="6" max="6" width="31.7109375" style="74" customWidth="1"/>
    <col min="7" max="13" width="9.140625" style="74" customWidth="1"/>
    <col min="14" max="18" width="9.140625" style="18" customWidth="1"/>
    <col min="19" max="16384" width="9.140625" style="7" customWidth="1"/>
  </cols>
  <sheetData>
    <row r="1" ht="44.25" customHeight="1"/>
    <row r="2" spans="1:18" s="32" customFormat="1" ht="21" customHeight="1">
      <c r="A2" s="260" t="s">
        <v>24</v>
      </c>
      <c r="B2" s="260"/>
      <c r="C2" s="260"/>
      <c r="D2" s="260"/>
      <c r="E2" s="260"/>
      <c r="F2" s="261"/>
      <c r="G2" s="72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" customHeight="1">
      <c r="A3" s="260" t="s">
        <v>25</v>
      </c>
      <c r="B3" s="260"/>
      <c r="C3" s="260"/>
      <c r="D3" s="260"/>
      <c r="E3" s="260"/>
      <c r="F3" s="261"/>
      <c r="G3" s="72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1" customHeight="1">
      <c r="A4" s="263" t="s">
        <v>220</v>
      </c>
      <c r="B4" s="264"/>
      <c r="C4" s="264"/>
      <c r="D4" s="264"/>
      <c r="E4" s="264"/>
      <c r="F4" s="264"/>
      <c r="G4" s="72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21" customHeight="1">
      <c r="A5" s="164"/>
      <c r="B5" s="164"/>
      <c r="C5" s="165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1" customFormat="1" ht="21" customHeight="1">
      <c r="A6" s="163" t="s">
        <v>81</v>
      </c>
      <c r="B6" s="78"/>
      <c r="C6" s="78"/>
      <c r="D6" s="201"/>
      <c r="E6" s="201"/>
      <c r="F6" s="78"/>
      <c r="G6" s="78"/>
      <c r="H6" s="78"/>
      <c r="I6" s="78"/>
      <c r="J6" s="78"/>
      <c r="K6" s="78"/>
      <c r="L6" s="78"/>
      <c r="M6" s="78"/>
      <c r="N6" s="30"/>
      <c r="O6" s="30"/>
      <c r="P6" s="30"/>
      <c r="Q6" s="30"/>
      <c r="R6" s="30"/>
    </row>
    <row r="7" spans="1:18" s="6" customFormat="1" ht="30" customHeight="1">
      <c r="A7" s="202" t="s">
        <v>2</v>
      </c>
      <c r="B7" s="237">
        <v>2013</v>
      </c>
      <c r="C7" s="237">
        <v>2014</v>
      </c>
      <c r="D7" s="237">
        <v>2015</v>
      </c>
      <c r="E7" s="275" t="s">
        <v>5</v>
      </c>
      <c r="F7" s="276"/>
      <c r="G7" s="73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18" s="6" customFormat="1" ht="30" customHeight="1">
      <c r="A8" s="170" t="s">
        <v>54</v>
      </c>
      <c r="B8" s="242">
        <v>450</v>
      </c>
      <c r="C8" s="242">
        <v>430</v>
      </c>
      <c r="D8" s="242">
        <v>437</v>
      </c>
      <c r="E8" s="277" t="s">
        <v>71</v>
      </c>
      <c r="F8" s="277"/>
      <c r="G8" s="73"/>
      <c r="H8" s="73"/>
      <c r="I8" s="73"/>
      <c r="J8" s="73"/>
      <c r="K8" s="73"/>
      <c r="L8" s="73"/>
      <c r="M8" s="73"/>
      <c r="N8" s="20"/>
      <c r="O8" s="20"/>
      <c r="P8" s="20"/>
      <c r="Q8" s="20"/>
      <c r="R8" s="20"/>
    </row>
    <row r="9" spans="1:18" s="5" customFormat="1" ht="30" customHeight="1">
      <c r="A9" s="195" t="s">
        <v>72</v>
      </c>
      <c r="B9" s="243">
        <v>684</v>
      </c>
      <c r="C9" s="243">
        <v>806</v>
      </c>
      <c r="D9" s="243">
        <v>871</v>
      </c>
      <c r="E9" s="273" t="s">
        <v>26</v>
      </c>
      <c r="F9" s="273"/>
      <c r="G9" s="79"/>
      <c r="H9" s="79"/>
      <c r="I9" s="79"/>
      <c r="J9" s="79"/>
      <c r="K9" s="79"/>
      <c r="L9" s="79"/>
      <c r="M9" s="79"/>
      <c r="N9" s="19"/>
      <c r="O9" s="19"/>
      <c r="P9" s="19"/>
      <c r="Q9" s="19"/>
      <c r="R9" s="19"/>
    </row>
    <row r="10" spans="1:18" s="5" customFormat="1" ht="30" customHeight="1">
      <c r="A10" s="170" t="s">
        <v>27</v>
      </c>
      <c r="B10" s="244">
        <v>9</v>
      </c>
      <c r="C10" s="244">
        <v>16</v>
      </c>
      <c r="D10" s="244">
        <v>18</v>
      </c>
      <c r="E10" s="272" t="s">
        <v>28</v>
      </c>
      <c r="F10" s="272"/>
      <c r="G10" s="79"/>
      <c r="H10" s="79"/>
      <c r="I10" s="79"/>
      <c r="J10" s="79"/>
      <c r="K10" s="79"/>
      <c r="L10" s="79"/>
      <c r="M10" s="79"/>
      <c r="N10" s="19"/>
      <c r="O10" s="19"/>
      <c r="P10" s="19"/>
      <c r="Q10" s="19"/>
      <c r="R10" s="19"/>
    </row>
    <row r="11" spans="1:18" s="5" customFormat="1" ht="30" customHeight="1">
      <c r="A11" s="195" t="s">
        <v>29</v>
      </c>
      <c r="B11" s="243">
        <v>225</v>
      </c>
      <c r="C11" s="243">
        <v>242</v>
      </c>
      <c r="D11" s="243">
        <v>233</v>
      </c>
      <c r="E11" s="273" t="s">
        <v>30</v>
      </c>
      <c r="F11" s="273"/>
      <c r="G11" s="79"/>
      <c r="H11" s="79"/>
      <c r="I11" s="79"/>
      <c r="J11" s="79"/>
      <c r="K11" s="79"/>
      <c r="L11" s="79"/>
      <c r="M11" s="108"/>
      <c r="N11" s="19"/>
      <c r="O11" s="19"/>
      <c r="P11" s="19"/>
      <c r="Q11" s="19"/>
      <c r="R11" s="19"/>
    </row>
    <row r="12" spans="1:18" s="5" customFormat="1" ht="30" customHeight="1">
      <c r="A12" s="170" t="s">
        <v>61</v>
      </c>
      <c r="B12" s="244">
        <v>177</v>
      </c>
      <c r="C12" s="244">
        <v>290</v>
      </c>
      <c r="D12" s="244">
        <v>277</v>
      </c>
      <c r="E12" s="265" t="s">
        <v>83</v>
      </c>
      <c r="F12" s="265"/>
      <c r="G12" s="79"/>
      <c r="H12" s="79"/>
      <c r="I12" s="79"/>
      <c r="J12" s="79"/>
      <c r="K12" s="79"/>
      <c r="L12" s="79"/>
      <c r="M12" s="79"/>
      <c r="N12" s="19"/>
      <c r="O12" s="19"/>
      <c r="P12" s="19"/>
      <c r="Q12" s="19"/>
      <c r="R12" s="19"/>
    </row>
    <row r="13" spans="1:18" s="5" customFormat="1" ht="30" customHeight="1">
      <c r="A13" s="195" t="s">
        <v>31</v>
      </c>
      <c r="B13" s="243">
        <v>2</v>
      </c>
      <c r="C13" s="243">
        <v>1</v>
      </c>
      <c r="D13" s="243">
        <v>6</v>
      </c>
      <c r="E13" s="270" t="s">
        <v>32</v>
      </c>
      <c r="F13" s="270"/>
      <c r="G13" s="79"/>
      <c r="H13" s="79"/>
      <c r="I13" s="79"/>
      <c r="J13" s="79"/>
      <c r="K13" s="79"/>
      <c r="L13" s="79"/>
      <c r="M13" s="79"/>
      <c r="N13" s="19"/>
      <c r="O13" s="19"/>
      <c r="P13" s="19"/>
      <c r="Q13" s="19"/>
      <c r="R13" s="19"/>
    </row>
    <row r="14" spans="1:18" s="5" customFormat="1" ht="30" customHeight="1">
      <c r="A14" s="190" t="s">
        <v>177</v>
      </c>
      <c r="B14" s="245">
        <v>462</v>
      </c>
      <c r="C14" s="245">
        <v>600</v>
      </c>
      <c r="D14" s="245">
        <v>549</v>
      </c>
      <c r="E14" s="274" t="s">
        <v>178</v>
      </c>
      <c r="F14" s="274"/>
      <c r="G14" s="79"/>
      <c r="H14" s="79"/>
      <c r="I14" s="79"/>
      <c r="J14" s="79"/>
      <c r="K14" s="79"/>
      <c r="L14" s="79"/>
      <c r="M14" s="79"/>
      <c r="N14" s="19"/>
      <c r="O14" s="19"/>
      <c r="P14" s="19"/>
      <c r="Q14" s="19"/>
      <c r="R14" s="19"/>
    </row>
    <row r="15" spans="1:18" s="44" customFormat="1" ht="23.25" customHeight="1">
      <c r="A15" s="203" t="s">
        <v>3</v>
      </c>
      <c r="B15" s="246">
        <v>2009</v>
      </c>
      <c r="C15" s="246">
        <f>SUM(C8:C14)</f>
        <v>2385</v>
      </c>
      <c r="D15" s="246">
        <f>SUM(D8:D14)</f>
        <v>2391</v>
      </c>
      <c r="E15" s="271" t="s">
        <v>0</v>
      </c>
      <c r="F15" s="271"/>
      <c r="G15" s="204"/>
      <c r="H15" s="75"/>
      <c r="I15" s="75"/>
      <c r="J15" s="75"/>
      <c r="K15" s="75"/>
      <c r="L15" s="75"/>
      <c r="M15" s="75"/>
      <c r="N15" s="21"/>
      <c r="O15" s="21"/>
      <c r="P15" s="21"/>
      <c r="Q15" s="21"/>
      <c r="R15" s="21"/>
    </row>
    <row r="16" ht="5.25" customHeight="1"/>
    <row r="17" spans="1:18" s="9" customFormat="1" ht="14.25">
      <c r="A17" s="180" t="s">
        <v>22</v>
      </c>
      <c r="B17" s="76"/>
      <c r="C17" s="76"/>
      <c r="D17" s="76"/>
      <c r="E17" s="76"/>
      <c r="F17" s="160" t="s">
        <v>23</v>
      </c>
      <c r="G17" s="76"/>
      <c r="H17" s="76"/>
      <c r="I17" s="76"/>
      <c r="J17" s="76"/>
      <c r="K17" s="76"/>
      <c r="L17" s="76"/>
      <c r="M17" s="76"/>
      <c r="N17" s="52"/>
      <c r="O17" s="52"/>
      <c r="P17" s="52"/>
      <c r="Q17" s="52"/>
      <c r="R17" s="52"/>
    </row>
  </sheetData>
  <sheetProtection/>
  <mergeCells count="12">
    <mergeCell ref="E9:F9"/>
    <mergeCell ref="A2:F2"/>
    <mergeCell ref="A3:F3"/>
    <mergeCell ref="A4:F4"/>
    <mergeCell ref="E7:F7"/>
    <mergeCell ref="E8:F8"/>
    <mergeCell ref="E15:F15"/>
    <mergeCell ref="E10:F10"/>
    <mergeCell ref="E11:F11"/>
    <mergeCell ref="E12:F12"/>
    <mergeCell ref="E14:F14"/>
    <mergeCell ref="E13:F13"/>
  </mergeCells>
  <printOptions horizontalCentered="1"/>
  <pageMargins left="0.7086614173228347" right="0.7086614173228347" top="1.0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rightToLeft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31.28125" style="74" customWidth="1"/>
    <col min="2" max="4" width="22.8515625" style="74" customWidth="1"/>
    <col min="5" max="5" width="3.7109375" style="74" customWidth="1"/>
    <col min="6" max="6" width="5.57421875" style="74" customWidth="1"/>
    <col min="7" max="7" width="24.0039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spans="1:18" s="31" customFormat="1" ht="4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0"/>
      <c r="R1" s="30"/>
    </row>
    <row r="2" spans="1:18" s="32" customFormat="1" ht="21.75" customHeight="1">
      <c r="A2" s="260" t="s">
        <v>33</v>
      </c>
      <c r="B2" s="260"/>
      <c r="C2" s="260"/>
      <c r="D2" s="260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.75" customHeight="1">
      <c r="A3" s="260" t="s">
        <v>34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9.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11.25" customHeight="1" hidden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5" customFormat="1" ht="21.75" customHeight="1">
      <c r="A6" s="163" t="s">
        <v>80</v>
      </c>
      <c r="B6" s="191"/>
      <c r="C6" s="108"/>
      <c r="D6" s="192"/>
      <c r="E6" s="79"/>
      <c r="F6" s="79"/>
      <c r="G6" s="79"/>
      <c r="H6" s="79"/>
      <c r="I6" s="79"/>
      <c r="J6" s="79"/>
      <c r="K6" s="79"/>
      <c r="L6" s="79"/>
      <c r="M6" s="79"/>
      <c r="N6" s="19"/>
      <c r="O6" s="19"/>
      <c r="P6" s="19"/>
      <c r="Q6" s="19"/>
      <c r="R6" s="19"/>
    </row>
    <row r="7" spans="1:18" s="6" customFormat="1" ht="30.75" customHeight="1">
      <c r="A7" s="193" t="s">
        <v>2</v>
      </c>
      <c r="B7" s="194">
        <v>2013</v>
      </c>
      <c r="C7" s="194">
        <v>2014</v>
      </c>
      <c r="D7" s="194">
        <v>2015</v>
      </c>
      <c r="E7" s="268" t="s">
        <v>5</v>
      </c>
      <c r="F7" s="269"/>
      <c r="G7" s="269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18" s="5" customFormat="1" ht="36" customHeight="1">
      <c r="A8" s="170" t="s">
        <v>35</v>
      </c>
      <c r="B8" s="188">
        <v>11015</v>
      </c>
      <c r="C8" s="188">
        <v>13053</v>
      </c>
      <c r="D8" s="188">
        <v>11745</v>
      </c>
      <c r="E8" s="272" t="s">
        <v>36</v>
      </c>
      <c r="F8" s="280"/>
      <c r="G8" s="280"/>
      <c r="H8" s="79"/>
      <c r="I8" s="79"/>
      <c r="J8" s="79"/>
      <c r="K8" s="79"/>
      <c r="L8" s="79"/>
      <c r="M8" s="79"/>
      <c r="N8" s="19"/>
      <c r="O8" s="19"/>
      <c r="P8" s="19"/>
      <c r="Q8" s="19"/>
      <c r="R8" s="19"/>
    </row>
    <row r="9" spans="1:18" s="5" customFormat="1" ht="36" customHeight="1">
      <c r="A9" s="195" t="s">
        <v>37</v>
      </c>
      <c r="B9" s="189">
        <v>32602</v>
      </c>
      <c r="C9" s="189">
        <v>35994</v>
      </c>
      <c r="D9" s="189">
        <v>33314</v>
      </c>
      <c r="E9" s="273" t="s">
        <v>38</v>
      </c>
      <c r="F9" s="281"/>
      <c r="G9" s="281"/>
      <c r="H9" s="79"/>
      <c r="I9" s="79"/>
      <c r="J9" s="79"/>
      <c r="K9" s="79"/>
      <c r="L9" s="79"/>
      <c r="M9" s="79"/>
      <c r="N9" s="19"/>
      <c r="O9" s="19"/>
      <c r="P9" s="19"/>
      <c r="Q9" s="19"/>
      <c r="R9" s="19"/>
    </row>
    <row r="10" spans="1:18" s="5" customFormat="1" ht="36" customHeight="1">
      <c r="A10" s="170" t="s">
        <v>39</v>
      </c>
      <c r="B10" s="188">
        <v>82371</v>
      </c>
      <c r="C10" s="188">
        <v>93106</v>
      </c>
      <c r="D10" s="188">
        <v>113664</v>
      </c>
      <c r="E10" s="272" t="s">
        <v>40</v>
      </c>
      <c r="F10" s="280"/>
      <c r="G10" s="280"/>
      <c r="H10" s="79"/>
      <c r="I10" s="79"/>
      <c r="J10" s="79"/>
      <c r="K10" s="79"/>
      <c r="L10" s="79"/>
      <c r="M10" s="108"/>
      <c r="N10" s="19"/>
      <c r="O10" s="19"/>
      <c r="P10" s="19"/>
      <c r="Q10" s="19"/>
      <c r="R10" s="19"/>
    </row>
    <row r="11" spans="1:18" s="5" customFormat="1" ht="36" customHeight="1">
      <c r="A11" s="195" t="s">
        <v>41</v>
      </c>
      <c r="B11" s="189">
        <v>103316</v>
      </c>
      <c r="C11" s="189">
        <v>115653</v>
      </c>
      <c r="D11" s="189">
        <v>166407</v>
      </c>
      <c r="E11" s="273" t="s">
        <v>85</v>
      </c>
      <c r="F11" s="281"/>
      <c r="G11" s="281"/>
      <c r="H11" s="79"/>
      <c r="I11" s="79"/>
      <c r="J11" s="79"/>
      <c r="K11" s="79"/>
      <c r="L11" s="79"/>
      <c r="M11" s="79"/>
      <c r="N11" s="19"/>
      <c r="O11" s="19"/>
      <c r="P11" s="19"/>
      <c r="Q11" s="19"/>
      <c r="R11" s="19"/>
    </row>
    <row r="12" spans="1:18" s="5" customFormat="1" ht="36" customHeight="1">
      <c r="A12" s="170" t="s">
        <v>222</v>
      </c>
      <c r="B12" s="188" t="s">
        <v>228</v>
      </c>
      <c r="C12" s="188" t="s">
        <v>228</v>
      </c>
      <c r="D12" s="188">
        <v>233</v>
      </c>
      <c r="E12" s="272" t="s">
        <v>223</v>
      </c>
      <c r="F12" s="280"/>
      <c r="G12" s="280"/>
      <c r="H12" s="79"/>
      <c r="I12" s="79"/>
      <c r="J12" s="79"/>
      <c r="K12" s="79"/>
      <c r="L12" s="79"/>
      <c r="M12" s="79"/>
      <c r="N12" s="19"/>
      <c r="O12" s="19"/>
      <c r="P12" s="19"/>
      <c r="Q12" s="19"/>
      <c r="R12" s="19"/>
    </row>
    <row r="13" spans="1:18" s="5" customFormat="1" ht="36" customHeight="1">
      <c r="A13" s="233" t="s">
        <v>224</v>
      </c>
      <c r="B13" s="189" t="s">
        <v>228</v>
      </c>
      <c r="C13" s="189" t="s">
        <v>228</v>
      </c>
      <c r="D13" s="189">
        <v>1737</v>
      </c>
      <c r="E13" s="273" t="s">
        <v>225</v>
      </c>
      <c r="F13" s="281"/>
      <c r="G13" s="281"/>
      <c r="H13" s="79"/>
      <c r="I13" s="79"/>
      <c r="J13" s="79"/>
      <c r="K13" s="79"/>
      <c r="L13" s="79"/>
      <c r="M13" s="79"/>
      <c r="N13" s="19"/>
      <c r="O13" s="19"/>
      <c r="P13" s="19"/>
      <c r="Q13" s="19"/>
      <c r="R13" s="19"/>
    </row>
    <row r="14" spans="1:18" s="5" customFormat="1" ht="36" customHeight="1">
      <c r="A14" s="170" t="s">
        <v>226</v>
      </c>
      <c r="B14" s="188" t="s">
        <v>228</v>
      </c>
      <c r="C14" s="188" t="s">
        <v>228</v>
      </c>
      <c r="D14" s="188">
        <v>76</v>
      </c>
      <c r="E14" s="272" t="s">
        <v>227</v>
      </c>
      <c r="F14" s="280"/>
      <c r="G14" s="280"/>
      <c r="H14" s="79"/>
      <c r="I14" s="79"/>
      <c r="J14" s="79"/>
      <c r="K14" s="79"/>
      <c r="L14" s="79"/>
      <c r="M14" s="79"/>
      <c r="N14" s="19"/>
      <c r="O14" s="19"/>
      <c r="P14" s="19"/>
      <c r="Q14" s="19"/>
      <c r="R14" s="19"/>
    </row>
    <row r="15" spans="1:18" s="9" customFormat="1" ht="23.25" customHeight="1">
      <c r="A15" s="196" t="s">
        <v>3</v>
      </c>
      <c r="B15" s="197">
        <v>229304</v>
      </c>
      <c r="C15" s="197">
        <f>SUM(C8:C11)</f>
        <v>257806</v>
      </c>
      <c r="D15" s="197">
        <f>SUM(D8:D14)</f>
        <v>327176</v>
      </c>
      <c r="E15" s="278" t="s">
        <v>0</v>
      </c>
      <c r="F15" s="279"/>
      <c r="G15" s="279"/>
      <c r="H15" s="74"/>
      <c r="I15" s="74"/>
      <c r="J15" s="74"/>
      <c r="K15" s="74"/>
      <c r="L15" s="74"/>
      <c r="M15" s="74"/>
      <c r="N15" s="18"/>
      <c r="O15" s="18"/>
      <c r="P15" s="18"/>
      <c r="Q15" s="18"/>
      <c r="R15" s="18"/>
    </row>
    <row r="16" ht="7.5" customHeight="1"/>
    <row r="17" spans="1:18" s="10" customFormat="1" ht="21" customHeight="1">
      <c r="A17" s="180" t="s">
        <v>22</v>
      </c>
      <c r="B17" s="198"/>
      <c r="C17" s="198"/>
      <c r="D17" s="199"/>
      <c r="E17" s="198"/>
      <c r="F17" s="198"/>
      <c r="G17" s="160" t="s">
        <v>23</v>
      </c>
      <c r="H17" s="200"/>
      <c r="I17" s="200"/>
      <c r="J17" s="80"/>
      <c r="K17" s="80"/>
      <c r="L17" s="80"/>
      <c r="M17" s="80"/>
      <c r="N17" s="13"/>
      <c r="O17" s="13"/>
      <c r="P17" s="13"/>
      <c r="Q17" s="13"/>
      <c r="R17" s="13"/>
    </row>
  </sheetData>
  <sheetProtection/>
  <mergeCells count="12">
    <mergeCell ref="E13:G13"/>
    <mergeCell ref="E14:G14"/>
    <mergeCell ref="E15:G15"/>
    <mergeCell ref="A2:G2"/>
    <mergeCell ref="A3:G3"/>
    <mergeCell ref="A4:G4"/>
    <mergeCell ref="E7:G7"/>
    <mergeCell ref="E8:G8"/>
    <mergeCell ref="E9:G9"/>
    <mergeCell ref="E10:G10"/>
    <mergeCell ref="E11:G11"/>
    <mergeCell ref="E12:G12"/>
  </mergeCells>
  <printOptions horizontalCentered="1"/>
  <pageMargins left="0.7086614173228347" right="0.7086614173228347" top="1.23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16.421875" style="74" customWidth="1"/>
    <col min="2" max="2" width="11.140625" style="74" customWidth="1"/>
    <col min="3" max="5" width="23.140625" style="74" customWidth="1"/>
    <col min="6" max="6" width="12.7109375" style="74" customWidth="1"/>
    <col min="7" max="7" width="19.7109375" style="74" customWidth="1"/>
    <col min="8" max="8" width="24.8515625" style="74" bestFit="1" customWidth="1"/>
    <col min="9" max="13" width="9.140625" style="74" customWidth="1"/>
    <col min="14" max="18" width="9.140625" style="18" customWidth="1"/>
    <col min="19" max="16384" width="9.140625" style="7" customWidth="1"/>
  </cols>
  <sheetData>
    <row r="1" ht="48" customHeight="1"/>
    <row r="2" spans="1:18" s="32" customFormat="1" ht="21.75" customHeight="1">
      <c r="A2" s="260" t="s">
        <v>42</v>
      </c>
      <c r="B2" s="260"/>
      <c r="C2" s="260"/>
      <c r="D2" s="260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.75" customHeight="1">
      <c r="A3" s="260" t="s">
        <v>86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1.7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0.75" customHeight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1.75" customHeight="1">
      <c r="A6" s="163" t="s">
        <v>79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30.75" customHeight="1">
      <c r="A7" s="255" t="s">
        <v>10</v>
      </c>
      <c r="B7" s="256"/>
      <c r="C7" s="184">
        <v>2013</v>
      </c>
      <c r="D7" s="184">
        <v>2014</v>
      </c>
      <c r="E7" s="184">
        <v>2015</v>
      </c>
      <c r="F7" s="268" t="s">
        <v>5</v>
      </c>
      <c r="G7" s="269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7" ht="26.25" customHeight="1">
      <c r="A8" s="258" t="s">
        <v>43</v>
      </c>
      <c r="B8" s="171" t="s">
        <v>44</v>
      </c>
      <c r="C8" s="215">
        <v>1024</v>
      </c>
      <c r="D8" s="215">
        <v>1014</v>
      </c>
      <c r="E8" s="215">
        <v>1153</v>
      </c>
      <c r="F8" s="172" t="s">
        <v>45</v>
      </c>
      <c r="G8" s="265" t="s">
        <v>46</v>
      </c>
    </row>
    <row r="9" spans="1:7" ht="26.25" customHeight="1">
      <c r="A9" s="258"/>
      <c r="B9" s="171" t="s">
        <v>210</v>
      </c>
      <c r="C9" s="215">
        <v>549</v>
      </c>
      <c r="D9" s="215">
        <v>452</v>
      </c>
      <c r="E9" s="215">
        <v>1049</v>
      </c>
      <c r="F9" s="172" t="s">
        <v>211</v>
      </c>
      <c r="G9" s="265"/>
    </row>
    <row r="10" spans="1:13" ht="26.25" customHeight="1">
      <c r="A10" s="259" t="s">
        <v>47</v>
      </c>
      <c r="B10" s="173" t="s">
        <v>44</v>
      </c>
      <c r="C10" s="214">
        <v>1746</v>
      </c>
      <c r="D10" s="214">
        <v>2618</v>
      </c>
      <c r="E10" s="214">
        <v>2398</v>
      </c>
      <c r="F10" s="174" t="s">
        <v>45</v>
      </c>
      <c r="G10" s="270" t="s">
        <v>48</v>
      </c>
      <c r="M10" s="107"/>
    </row>
    <row r="11" spans="1:7" ht="26.25" customHeight="1">
      <c r="A11" s="259"/>
      <c r="B11" s="173" t="s">
        <v>210</v>
      </c>
      <c r="C11" s="214">
        <v>536</v>
      </c>
      <c r="D11" s="214">
        <v>934</v>
      </c>
      <c r="E11" s="214">
        <v>1176</v>
      </c>
      <c r="F11" s="174" t="s">
        <v>211</v>
      </c>
      <c r="G11" s="270"/>
    </row>
    <row r="12" spans="1:7" ht="26.25" customHeight="1">
      <c r="A12" s="258" t="s">
        <v>179</v>
      </c>
      <c r="B12" s="171" t="s">
        <v>44</v>
      </c>
      <c r="C12" s="215">
        <v>684</v>
      </c>
      <c r="D12" s="215">
        <v>802</v>
      </c>
      <c r="E12" s="215">
        <v>630</v>
      </c>
      <c r="F12" s="172" t="s">
        <v>45</v>
      </c>
      <c r="G12" s="265" t="s">
        <v>180</v>
      </c>
    </row>
    <row r="13" spans="1:7" ht="26.25" customHeight="1">
      <c r="A13" s="258"/>
      <c r="B13" s="171" t="s">
        <v>210</v>
      </c>
      <c r="C13" s="215">
        <v>79</v>
      </c>
      <c r="D13" s="215">
        <v>155</v>
      </c>
      <c r="E13" s="215">
        <v>315</v>
      </c>
      <c r="F13" s="172" t="s">
        <v>211</v>
      </c>
      <c r="G13" s="265"/>
    </row>
    <row r="14" spans="1:7" ht="26.25" customHeight="1">
      <c r="A14" s="259" t="s">
        <v>49</v>
      </c>
      <c r="B14" s="173" t="s">
        <v>44</v>
      </c>
      <c r="C14" s="214">
        <v>707</v>
      </c>
      <c r="D14" s="214">
        <v>936</v>
      </c>
      <c r="E14" s="214">
        <v>954</v>
      </c>
      <c r="F14" s="174" t="s">
        <v>45</v>
      </c>
      <c r="G14" s="270" t="s">
        <v>50</v>
      </c>
    </row>
    <row r="15" spans="1:7" ht="26.25" customHeight="1">
      <c r="A15" s="259"/>
      <c r="B15" s="173" t="s">
        <v>210</v>
      </c>
      <c r="C15" s="214" t="s">
        <v>4</v>
      </c>
      <c r="D15" s="214" t="s">
        <v>4</v>
      </c>
      <c r="E15" s="214">
        <v>13</v>
      </c>
      <c r="F15" s="174" t="s">
        <v>211</v>
      </c>
      <c r="G15" s="270"/>
    </row>
    <row r="16" spans="1:7" ht="26.25" customHeight="1">
      <c r="A16" s="258" t="s">
        <v>53</v>
      </c>
      <c r="B16" s="171" t="s">
        <v>44</v>
      </c>
      <c r="C16" s="215">
        <v>2804</v>
      </c>
      <c r="D16" s="215">
        <v>4107</v>
      </c>
      <c r="E16" s="215">
        <v>3777</v>
      </c>
      <c r="F16" s="172" t="s">
        <v>45</v>
      </c>
      <c r="G16" s="265" t="s">
        <v>73</v>
      </c>
    </row>
    <row r="17" spans="1:7" ht="26.25" customHeight="1">
      <c r="A17" s="283"/>
      <c r="B17" s="171" t="s">
        <v>210</v>
      </c>
      <c r="C17" s="216">
        <v>1407</v>
      </c>
      <c r="D17" s="216">
        <v>2240</v>
      </c>
      <c r="E17" s="216">
        <v>1993</v>
      </c>
      <c r="F17" s="172" t="s">
        <v>211</v>
      </c>
      <c r="G17" s="282"/>
    </row>
    <row r="18" spans="1:18" s="45" customFormat="1" ht="23.25" customHeight="1">
      <c r="A18" s="253" t="s">
        <v>3</v>
      </c>
      <c r="B18" s="175" t="s">
        <v>44</v>
      </c>
      <c r="C18" s="217">
        <v>6965</v>
      </c>
      <c r="D18" s="217">
        <f>SUM(D8,D10,D12,D14,D16)</f>
        <v>9477</v>
      </c>
      <c r="E18" s="217">
        <f>SUM(E8,E10,E12,E14,E16)</f>
        <v>8912</v>
      </c>
      <c r="F18" s="176" t="s">
        <v>45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23.25" customHeight="1">
      <c r="A19" s="254"/>
      <c r="B19" s="177" t="s">
        <v>210</v>
      </c>
      <c r="C19" s="218">
        <v>2571</v>
      </c>
      <c r="D19" s="218">
        <f>SUM(D9,D11,D13,D15,D17)</f>
        <v>3781</v>
      </c>
      <c r="E19" s="218">
        <f>SUM(E9,E11,E13,E15,E17)</f>
        <v>4546</v>
      </c>
      <c r="F19" s="178" t="s">
        <v>211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ht="7.5" customHeight="1"/>
    <row r="21" spans="1:18" s="9" customFormat="1" ht="12" customHeight="1">
      <c r="A21" s="180" t="s">
        <v>22</v>
      </c>
      <c r="B21" s="76"/>
      <c r="C21" s="76"/>
      <c r="D21" s="76"/>
      <c r="E21" s="76"/>
      <c r="F21" s="7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3" spans="3:5" ht="16.5">
      <c r="C23" s="187"/>
      <c r="D23" s="187"/>
      <c r="E23" s="187"/>
    </row>
  </sheetData>
  <sheetProtection/>
  <mergeCells count="17">
    <mergeCell ref="A14:A15"/>
    <mergeCell ref="G14:G15"/>
    <mergeCell ref="A2:G2"/>
    <mergeCell ref="A3:G3"/>
    <mergeCell ref="A4:G4"/>
    <mergeCell ref="F7:G7"/>
    <mergeCell ref="A7:B7"/>
    <mergeCell ref="A18:A19"/>
    <mergeCell ref="G18:G19"/>
    <mergeCell ref="G8:G9"/>
    <mergeCell ref="G10:G11"/>
    <mergeCell ref="G12:G13"/>
    <mergeCell ref="G16:G17"/>
    <mergeCell ref="A16:A17"/>
    <mergeCell ref="A8:A9"/>
    <mergeCell ref="A10:A11"/>
    <mergeCell ref="A12:A13"/>
  </mergeCells>
  <printOptions horizontalCentered="1"/>
  <pageMargins left="0.7086614173228347" right="0.944881889763779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0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7.7109375" style="74" customWidth="1"/>
    <col min="2" max="2" width="12.7109375" style="75" customWidth="1"/>
    <col min="3" max="5" width="17.7109375" style="74" customWidth="1"/>
    <col min="6" max="6" width="13.140625" style="75" customWidth="1"/>
    <col min="7" max="7" width="28.14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ht="40.5" customHeight="1"/>
    <row r="2" spans="1:18" s="32" customFormat="1" ht="21" customHeight="1">
      <c r="A2" s="260" t="s">
        <v>190</v>
      </c>
      <c r="B2" s="261"/>
      <c r="C2" s="261"/>
      <c r="D2" s="261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18.75" customHeight="1">
      <c r="A3" s="260" t="s">
        <v>191</v>
      </c>
      <c r="B3" s="261"/>
      <c r="C3" s="261"/>
      <c r="D3" s="261"/>
      <c r="E3" s="261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6.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13.5" customHeight="1" hidden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1" customHeight="1">
      <c r="A6" s="163" t="s">
        <v>78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27" customHeight="1">
      <c r="A7" s="276" t="s">
        <v>10</v>
      </c>
      <c r="B7" s="284"/>
      <c r="C7" s="237">
        <v>2013</v>
      </c>
      <c r="D7" s="237">
        <v>2014</v>
      </c>
      <c r="E7" s="237">
        <v>2015</v>
      </c>
      <c r="F7" s="275" t="s">
        <v>5</v>
      </c>
      <c r="G7" s="276"/>
      <c r="H7" s="185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7" ht="27.75" customHeight="1">
      <c r="A8" s="258" t="s">
        <v>54</v>
      </c>
      <c r="B8" s="171" t="s">
        <v>44</v>
      </c>
      <c r="C8" s="238">
        <v>450</v>
      </c>
      <c r="D8" s="238">
        <v>427</v>
      </c>
      <c r="E8" s="238">
        <v>437</v>
      </c>
      <c r="F8" s="172" t="s">
        <v>55</v>
      </c>
      <c r="G8" s="265" t="s">
        <v>56</v>
      </c>
    </row>
    <row r="9" spans="1:7" ht="23.25" customHeight="1">
      <c r="A9" s="258"/>
      <c r="B9" s="171" t="s">
        <v>210</v>
      </c>
      <c r="C9" s="238">
        <v>449</v>
      </c>
      <c r="D9" s="238">
        <v>458</v>
      </c>
      <c r="E9" s="238">
        <v>601</v>
      </c>
      <c r="F9" s="172" t="s">
        <v>212</v>
      </c>
      <c r="G9" s="265"/>
    </row>
    <row r="10" spans="1:7" ht="27.75" customHeight="1">
      <c r="A10" s="259" t="s">
        <v>59</v>
      </c>
      <c r="B10" s="173" t="s">
        <v>44</v>
      </c>
      <c r="C10" s="239">
        <v>684</v>
      </c>
      <c r="D10" s="239">
        <v>769</v>
      </c>
      <c r="E10" s="239">
        <v>871</v>
      </c>
      <c r="F10" s="174" t="s">
        <v>55</v>
      </c>
      <c r="G10" s="270" t="s">
        <v>26</v>
      </c>
    </row>
    <row r="11" spans="1:13" ht="27.75" customHeight="1">
      <c r="A11" s="259"/>
      <c r="B11" s="173" t="s">
        <v>210</v>
      </c>
      <c r="C11" s="239">
        <v>506</v>
      </c>
      <c r="D11" s="239">
        <v>532</v>
      </c>
      <c r="E11" s="239">
        <v>818</v>
      </c>
      <c r="F11" s="174" t="s">
        <v>211</v>
      </c>
      <c r="G11" s="270"/>
      <c r="M11" s="107"/>
    </row>
    <row r="12" spans="1:7" ht="27.75" customHeight="1">
      <c r="A12" s="258" t="s">
        <v>177</v>
      </c>
      <c r="B12" s="171" t="s">
        <v>44</v>
      </c>
      <c r="C12" s="238">
        <v>462</v>
      </c>
      <c r="D12" s="238">
        <v>564</v>
      </c>
      <c r="E12" s="238">
        <v>549</v>
      </c>
      <c r="F12" s="172" t="s">
        <v>55</v>
      </c>
      <c r="G12" s="265" t="s">
        <v>178</v>
      </c>
    </row>
    <row r="13" spans="1:7" ht="27.75" customHeight="1">
      <c r="A13" s="258"/>
      <c r="B13" s="171" t="s">
        <v>210</v>
      </c>
      <c r="C13" s="238">
        <v>627</v>
      </c>
      <c r="D13" s="238">
        <v>507</v>
      </c>
      <c r="E13" s="238">
        <v>549</v>
      </c>
      <c r="F13" s="172" t="s">
        <v>211</v>
      </c>
      <c r="G13" s="265"/>
    </row>
    <row r="14" spans="1:7" ht="27.75" customHeight="1">
      <c r="A14" s="259" t="s">
        <v>29</v>
      </c>
      <c r="B14" s="173" t="s">
        <v>44</v>
      </c>
      <c r="C14" s="239">
        <v>225</v>
      </c>
      <c r="D14" s="239">
        <v>237</v>
      </c>
      <c r="E14" s="239">
        <v>233</v>
      </c>
      <c r="F14" s="174" t="s">
        <v>55</v>
      </c>
      <c r="G14" s="270" t="s">
        <v>60</v>
      </c>
    </row>
    <row r="15" spans="1:7" ht="27.75" customHeight="1">
      <c r="A15" s="259"/>
      <c r="B15" s="173" t="s">
        <v>210</v>
      </c>
      <c r="C15" s="239">
        <v>241</v>
      </c>
      <c r="D15" s="239">
        <v>226</v>
      </c>
      <c r="E15" s="239">
        <v>273</v>
      </c>
      <c r="F15" s="174" t="s">
        <v>211</v>
      </c>
      <c r="G15" s="270"/>
    </row>
    <row r="16" spans="1:7" ht="27.75" customHeight="1">
      <c r="A16" s="258" t="s">
        <v>61</v>
      </c>
      <c r="B16" s="171" t="s">
        <v>44</v>
      </c>
      <c r="C16" s="238">
        <v>177</v>
      </c>
      <c r="D16" s="238">
        <v>307</v>
      </c>
      <c r="E16" s="238">
        <v>277</v>
      </c>
      <c r="F16" s="172" t="s">
        <v>55</v>
      </c>
      <c r="G16" s="265" t="s">
        <v>62</v>
      </c>
    </row>
    <row r="17" spans="1:7" ht="27.75" customHeight="1">
      <c r="A17" s="258"/>
      <c r="B17" s="171" t="s">
        <v>210</v>
      </c>
      <c r="C17" s="238">
        <v>154</v>
      </c>
      <c r="D17" s="238">
        <v>246</v>
      </c>
      <c r="E17" s="238">
        <v>294</v>
      </c>
      <c r="F17" s="172" t="s">
        <v>211</v>
      </c>
      <c r="G17" s="265"/>
    </row>
    <row r="18" spans="1:18" s="45" customFormat="1" ht="22.5" customHeight="1">
      <c r="A18" s="253" t="s">
        <v>3</v>
      </c>
      <c r="B18" s="175" t="s">
        <v>44</v>
      </c>
      <c r="C18" s="240">
        <v>1998</v>
      </c>
      <c r="D18" s="240">
        <f>SUM(D8,D10,D12,D14,D16)</f>
        <v>2304</v>
      </c>
      <c r="E18" s="240">
        <f>SUM(E8,E10,E12,E14,E16)</f>
        <v>2367</v>
      </c>
      <c r="F18" s="176" t="s">
        <v>55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17.25" customHeight="1">
      <c r="A19" s="254"/>
      <c r="B19" s="178" t="s">
        <v>210</v>
      </c>
      <c r="C19" s="241">
        <v>1977</v>
      </c>
      <c r="D19" s="241">
        <f>SUM(D9,D11,D13,D15,D17)</f>
        <v>1969</v>
      </c>
      <c r="E19" s="241">
        <f>SUM(E9,E11,E13,E15,E17)</f>
        <v>2535</v>
      </c>
      <c r="F19" s="178" t="s">
        <v>211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spans="1:8" ht="7.5" customHeight="1">
      <c r="A20" s="171"/>
      <c r="B20" s="171"/>
      <c r="C20" s="179"/>
      <c r="D20" s="179"/>
      <c r="E20" s="179"/>
      <c r="F20" s="172"/>
      <c r="G20" s="172"/>
      <c r="H20" s="75"/>
    </row>
    <row r="21" spans="1:18" s="9" customFormat="1" ht="11.25" customHeight="1">
      <c r="A21" s="180" t="s">
        <v>22</v>
      </c>
      <c r="B21" s="186"/>
      <c r="C21" s="76"/>
      <c r="D21" s="76"/>
      <c r="E21" s="76"/>
      <c r="F21" s="18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2" spans="1:18" s="8" customFormat="1" ht="20.25" customHeight="1">
      <c r="A22" s="77"/>
      <c r="B22" s="181"/>
      <c r="C22" s="181"/>
      <c r="D22" s="182"/>
      <c r="E22" s="182"/>
      <c r="F22" s="172"/>
      <c r="G22" s="77"/>
      <c r="H22" s="183"/>
      <c r="I22" s="77"/>
      <c r="J22" s="77"/>
      <c r="K22" s="77"/>
      <c r="L22" s="77"/>
      <c r="M22" s="77"/>
      <c r="N22" s="12"/>
      <c r="O22" s="12"/>
      <c r="P22" s="12"/>
      <c r="Q22" s="12"/>
      <c r="R22" s="12"/>
    </row>
    <row r="23" spans="3:5" ht="16.5">
      <c r="C23" s="187"/>
      <c r="D23" s="187"/>
      <c r="E23" s="187"/>
    </row>
  </sheetData>
  <sheetProtection/>
  <mergeCells count="17">
    <mergeCell ref="A18:A19"/>
    <mergeCell ref="G18:G19"/>
    <mergeCell ref="G10:G11"/>
    <mergeCell ref="G12:G13"/>
    <mergeCell ref="G14:G15"/>
    <mergeCell ref="G16:G17"/>
    <mergeCell ref="A16:A17"/>
    <mergeCell ref="A10:A11"/>
    <mergeCell ref="A12:A13"/>
    <mergeCell ref="A14:A15"/>
    <mergeCell ref="A8:A9"/>
    <mergeCell ref="A2:G2"/>
    <mergeCell ref="A3:G3"/>
    <mergeCell ref="A4:G4"/>
    <mergeCell ref="F7:G7"/>
    <mergeCell ref="G8:G9"/>
    <mergeCell ref="A7:B7"/>
  </mergeCells>
  <printOptions horizontalCentered="1"/>
  <pageMargins left="0.3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5.00390625" style="74" customWidth="1"/>
    <col min="2" max="2" width="9.57421875" style="74" customWidth="1"/>
    <col min="3" max="5" width="19.57421875" style="74" customWidth="1"/>
    <col min="6" max="6" width="11.7109375" style="74" customWidth="1"/>
    <col min="7" max="7" width="28.14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ht="54.75" customHeight="1"/>
    <row r="2" spans="1:18" s="32" customFormat="1" ht="19.5" customHeight="1">
      <c r="A2" s="260" t="s">
        <v>192</v>
      </c>
      <c r="B2" s="261"/>
      <c r="C2" s="261"/>
      <c r="D2" s="261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19.5" customHeight="1">
      <c r="A3" s="260" t="s">
        <v>193</v>
      </c>
      <c r="B3" s="260"/>
      <c r="C3" s="260"/>
      <c r="D3" s="260"/>
      <c r="E3" s="260"/>
      <c r="F3" s="262"/>
      <c r="G3" s="262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5.75" customHeight="1">
      <c r="A4" s="263" t="s">
        <v>220</v>
      </c>
      <c r="B4" s="263"/>
      <c r="C4" s="263"/>
      <c r="D4" s="263"/>
      <c r="E4" s="263"/>
      <c r="F4" s="285"/>
      <c r="G4" s="285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4.5" customHeight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4.75" customHeight="1">
      <c r="A6" s="163" t="s">
        <v>204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27" customHeight="1">
      <c r="A7" s="255" t="s">
        <v>10</v>
      </c>
      <c r="B7" s="256"/>
      <c r="C7" s="166">
        <v>2013</v>
      </c>
      <c r="D7" s="166">
        <v>2014</v>
      </c>
      <c r="E7" s="166">
        <v>2015</v>
      </c>
      <c r="F7" s="268" t="s">
        <v>5</v>
      </c>
      <c r="G7" s="286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8" ht="23.25" customHeight="1">
      <c r="A8" s="257" t="s">
        <v>63</v>
      </c>
      <c r="B8" s="167" t="s">
        <v>44</v>
      </c>
      <c r="C8" s="247">
        <v>1070</v>
      </c>
      <c r="D8" s="247">
        <v>1168</v>
      </c>
      <c r="E8" s="247">
        <v>1191</v>
      </c>
      <c r="F8" s="168" t="s">
        <v>55</v>
      </c>
      <c r="G8" s="287" t="s">
        <v>64</v>
      </c>
      <c r="H8" s="169"/>
    </row>
    <row r="9" spans="1:8" ht="23.25" customHeight="1">
      <c r="A9" s="258"/>
      <c r="B9" s="171" t="s">
        <v>57</v>
      </c>
      <c r="C9" s="238">
        <v>1194</v>
      </c>
      <c r="D9" s="238">
        <v>1022</v>
      </c>
      <c r="E9" s="238">
        <v>1208</v>
      </c>
      <c r="F9" s="172" t="s">
        <v>58</v>
      </c>
      <c r="G9" s="265"/>
      <c r="H9" s="169"/>
    </row>
    <row r="10" spans="1:13" ht="23.25" customHeight="1">
      <c r="A10" s="259" t="s">
        <v>66</v>
      </c>
      <c r="B10" s="173" t="s">
        <v>44</v>
      </c>
      <c r="C10" s="239">
        <v>1939</v>
      </c>
      <c r="D10" s="239">
        <v>1903</v>
      </c>
      <c r="E10" s="239">
        <v>1731</v>
      </c>
      <c r="F10" s="174" t="s">
        <v>55</v>
      </c>
      <c r="G10" s="270" t="s">
        <v>67</v>
      </c>
      <c r="H10" s="169"/>
      <c r="M10" s="107"/>
    </row>
    <row r="11" spans="1:8" ht="23.25" customHeight="1">
      <c r="A11" s="259"/>
      <c r="B11" s="173" t="s">
        <v>57</v>
      </c>
      <c r="C11" s="239">
        <v>1546</v>
      </c>
      <c r="D11" s="239">
        <v>1994</v>
      </c>
      <c r="E11" s="239">
        <v>1963</v>
      </c>
      <c r="F11" s="174" t="s">
        <v>12</v>
      </c>
      <c r="G11" s="270"/>
      <c r="H11" s="169"/>
    </row>
    <row r="12" spans="1:8" ht="23.25" customHeight="1">
      <c r="A12" s="258" t="s">
        <v>181</v>
      </c>
      <c r="B12" s="171" t="s">
        <v>44</v>
      </c>
      <c r="C12" s="238">
        <v>1006</v>
      </c>
      <c r="D12" s="238">
        <v>898</v>
      </c>
      <c r="E12" s="238">
        <v>828</v>
      </c>
      <c r="F12" s="172" t="s">
        <v>55</v>
      </c>
      <c r="G12" s="265" t="s">
        <v>182</v>
      </c>
      <c r="H12" s="169"/>
    </row>
    <row r="13" spans="1:8" ht="23.25" customHeight="1">
      <c r="A13" s="258"/>
      <c r="B13" s="171" t="s">
        <v>57</v>
      </c>
      <c r="C13" s="238">
        <v>805</v>
      </c>
      <c r="D13" s="238">
        <v>1094</v>
      </c>
      <c r="E13" s="238">
        <v>991</v>
      </c>
      <c r="F13" s="172" t="s">
        <v>12</v>
      </c>
      <c r="G13" s="265"/>
      <c r="H13" s="169"/>
    </row>
    <row r="14" spans="1:8" ht="23.25" customHeight="1">
      <c r="A14" s="259" t="s">
        <v>52</v>
      </c>
      <c r="B14" s="173" t="s">
        <v>44</v>
      </c>
      <c r="C14" s="239">
        <v>1968</v>
      </c>
      <c r="D14" s="239">
        <v>2578</v>
      </c>
      <c r="E14" s="239">
        <v>1841</v>
      </c>
      <c r="F14" s="174" t="s">
        <v>55</v>
      </c>
      <c r="G14" s="270" t="s">
        <v>65</v>
      </c>
      <c r="H14" s="169"/>
    </row>
    <row r="15" spans="1:8" ht="23.25" customHeight="1">
      <c r="A15" s="259"/>
      <c r="B15" s="173" t="s">
        <v>57</v>
      </c>
      <c r="C15" s="239">
        <v>1895</v>
      </c>
      <c r="D15" s="239">
        <v>2193</v>
      </c>
      <c r="E15" s="239">
        <v>2184</v>
      </c>
      <c r="F15" s="174" t="s">
        <v>58</v>
      </c>
      <c r="G15" s="270"/>
      <c r="H15" s="169"/>
    </row>
    <row r="16" spans="1:8" ht="23.25" customHeight="1">
      <c r="A16" s="258" t="s">
        <v>51</v>
      </c>
      <c r="B16" s="171" t="s">
        <v>44</v>
      </c>
      <c r="C16" s="238">
        <v>777</v>
      </c>
      <c r="D16" s="238">
        <v>928</v>
      </c>
      <c r="E16" s="238">
        <v>1008</v>
      </c>
      <c r="F16" s="172" t="s">
        <v>55</v>
      </c>
      <c r="G16" s="272" t="s">
        <v>87</v>
      </c>
      <c r="H16" s="169"/>
    </row>
    <row r="17" spans="1:8" ht="23.25" customHeight="1">
      <c r="A17" s="258"/>
      <c r="B17" s="171" t="s">
        <v>57</v>
      </c>
      <c r="C17" s="238">
        <v>620</v>
      </c>
      <c r="D17" s="238">
        <v>915</v>
      </c>
      <c r="E17" s="238">
        <v>965</v>
      </c>
      <c r="F17" s="172" t="s">
        <v>58</v>
      </c>
      <c r="G17" s="272"/>
      <c r="H17" s="169"/>
    </row>
    <row r="18" spans="1:18" s="45" customFormat="1" ht="23.25" customHeight="1">
      <c r="A18" s="253" t="s">
        <v>3</v>
      </c>
      <c r="B18" s="175" t="s">
        <v>44</v>
      </c>
      <c r="C18" s="240">
        <v>6760</v>
      </c>
      <c r="D18" s="240">
        <f>SUM(D8,D10,D12,D14,D16)</f>
        <v>7475</v>
      </c>
      <c r="E18" s="240">
        <f>SUM(E8,E10,E12,E14,E16)</f>
        <v>6599</v>
      </c>
      <c r="F18" s="176" t="s">
        <v>55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23.25" customHeight="1">
      <c r="A19" s="254"/>
      <c r="B19" s="177" t="s">
        <v>57</v>
      </c>
      <c r="C19" s="241">
        <v>6060</v>
      </c>
      <c r="D19" s="241">
        <f>SUM(D9,D11,D13,D15,D17)</f>
        <v>7218</v>
      </c>
      <c r="E19" s="241">
        <f>SUM(E9,E11,E13,E15,E17)</f>
        <v>7311</v>
      </c>
      <c r="F19" s="178" t="s">
        <v>58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spans="1:8" ht="9.75" customHeight="1">
      <c r="A20" s="171"/>
      <c r="B20" s="171"/>
      <c r="C20" s="179"/>
      <c r="D20" s="179"/>
      <c r="E20" s="179"/>
      <c r="F20" s="172"/>
      <c r="G20" s="172"/>
      <c r="H20" s="75"/>
    </row>
    <row r="21" spans="1:18" s="9" customFormat="1" ht="16.5" customHeight="1">
      <c r="A21" s="180" t="s">
        <v>22</v>
      </c>
      <c r="B21" s="76"/>
      <c r="C21" s="76"/>
      <c r="D21" s="76"/>
      <c r="E21" s="76"/>
      <c r="F21" s="7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2" ht="19.5" customHeight="1">
      <c r="C22" s="181"/>
    </row>
    <row r="23" spans="1:18" s="8" customFormat="1" ht="20.25" customHeight="1">
      <c r="A23" s="77"/>
      <c r="B23" s="77"/>
      <c r="C23" s="182"/>
      <c r="D23" s="182"/>
      <c r="E23" s="182"/>
      <c r="F23" s="77"/>
      <c r="G23" s="77"/>
      <c r="H23" s="183"/>
      <c r="I23" s="77"/>
      <c r="J23" s="77"/>
      <c r="K23" s="77"/>
      <c r="L23" s="77"/>
      <c r="M23" s="77"/>
      <c r="N23" s="12"/>
      <c r="O23" s="12"/>
      <c r="P23" s="12"/>
      <c r="Q23" s="12"/>
      <c r="R23" s="12"/>
    </row>
  </sheetData>
  <sheetProtection/>
  <mergeCells count="17">
    <mergeCell ref="A8:A9"/>
    <mergeCell ref="A14:A15"/>
    <mergeCell ref="A2:G2"/>
    <mergeCell ref="A3:G3"/>
    <mergeCell ref="A4:G4"/>
    <mergeCell ref="F7:G7"/>
    <mergeCell ref="A7:B7"/>
    <mergeCell ref="G8:G9"/>
    <mergeCell ref="G14:G15"/>
    <mergeCell ref="G12:G13"/>
    <mergeCell ref="G10:G11"/>
    <mergeCell ref="A12:A13"/>
    <mergeCell ref="A10:A11"/>
    <mergeCell ref="A18:A19"/>
    <mergeCell ref="G18:G19"/>
    <mergeCell ref="G16:G17"/>
    <mergeCell ref="A1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5"/>
  <sheetViews>
    <sheetView rightToLeft="1" view="pageBreakPreview" zoomScaleSheetLayoutView="100" zoomScalePageLayoutView="0" workbookViewId="0" topLeftCell="A4">
      <selection activeCell="M11" sqref="M11"/>
    </sheetView>
  </sheetViews>
  <sheetFormatPr defaultColWidth="9.140625" defaultRowHeight="12.75"/>
  <cols>
    <col min="1" max="1" width="17.7109375" style="22" customWidth="1"/>
    <col min="2" max="10" width="10.7109375" style="22" customWidth="1"/>
    <col min="11" max="11" width="16.7109375" style="22" customWidth="1"/>
    <col min="12" max="13" width="9.140625" style="22" customWidth="1"/>
    <col min="14" max="18" width="9.140625" style="14" customWidth="1"/>
  </cols>
  <sheetData>
    <row r="1" ht="61.5" customHeight="1"/>
    <row r="2" spans="1:18" s="34" customFormat="1" ht="24" customHeight="1">
      <c r="A2" s="292" t="s">
        <v>169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33"/>
      <c r="M2" s="33"/>
      <c r="N2" s="28"/>
      <c r="O2" s="28"/>
      <c r="P2" s="28"/>
      <c r="Q2" s="28"/>
      <c r="R2" s="28"/>
    </row>
    <row r="3" spans="1:18" s="35" customFormat="1" ht="15" customHeight="1">
      <c r="A3" s="293" t="s">
        <v>84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33"/>
      <c r="M3" s="33"/>
      <c r="N3" s="28"/>
      <c r="O3" s="28"/>
      <c r="P3" s="28"/>
      <c r="Q3" s="28"/>
      <c r="R3" s="28"/>
    </row>
    <row r="4" spans="1:18" s="35" customFormat="1" ht="20.25" customHeight="1">
      <c r="A4" s="294" t="s">
        <v>220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3"/>
      <c r="M4" s="33"/>
      <c r="N4" s="28"/>
      <c r="O4" s="28"/>
      <c r="P4" s="28"/>
      <c r="Q4" s="28"/>
      <c r="R4" s="28"/>
    </row>
    <row r="5" spans="1:18" s="35" customFormat="1" ht="8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33"/>
      <c r="L5" s="33"/>
      <c r="M5" s="33"/>
      <c r="N5" s="28"/>
      <c r="O5" s="28"/>
      <c r="P5" s="28"/>
      <c r="Q5" s="28"/>
      <c r="R5" s="28"/>
    </row>
    <row r="6" spans="1:18" s="34" customFormat="1" ht="19.5">
      <c r="A6" s="153" t="s">
        <v>205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28"/>
      <c r="O6" s="28"/>
      <c r="P6" s="28"/>
      <c r="Q6" s="28"/>
      <c r="R6" s="28"/>
    </row>
    <row r="7" spans="1:18" s="3" customFormat="1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4"/>
      <c r="O7" s="14"/>
      <c r="P7" s="14"/>
      <c r="Q7" s="14"/>
      <c r="R7" s="14"/>
    </row>
    <row r="8" spans="1:18" s="3" customFormat="1" ht="19.5" customHeight="1">
      <c r="A8" s="295" t="s">
        <v>2</v>
      </c>
      <c r="B8" s="289">
        <v>2013</v>
      </c>
      <c r="C8" s="290"/>
      <c r="D8" s="291"/>
      <c r="E8" s="289">
        <v>2014</v>
      </c>
      <c r="F8" s="290"/>
      <c r="G8" s="291"/>
      <c r="H8" s="289">
        <v>2015</v>
      </c>
      <c r="I8" s="290"/>
      <c r="J8" s="291"/>
      <c r="K8" s="297" t="s">
        <v>5</v>
      </c>
      <c r="L8" s="22"/>
      <c r="M8" s="22"/>
      <c r="N8" s="14"/>
      <c r="O8" s="14"/>
      <c r="P8" s="14"/>
      <c r="Q8" s="14"/>
      <c r="R8" s="14"/>
    </row>
    <row r="9" spans="1:18" s="3" customFormat="1" ht="35.25" customHeight="1">
      <c r="A9" s="296"/>
      <c r="B9" s="149" t="s">
        <v>168</v>
      </c>
      <c r="C9" s="149" t="s">
        <v>167</v>
      </c>
      <c r="D9" s="149" t="s">
        <v>70</v>
      </c>
      <c r="E9" s="149" t="s">
        <v>168</v>
      </c>
      <c r="F9" s="149" t="s">
        <v>167</v>
      </c>
      <c r="G9" s="149" t="s">
        <v>70</v>
      </c>
      <c r="H9" s="149" t="s">
        <v>168</v>
      </c>
      <c r="I9" s="149" t="s">
        <v>167</v>
      </c>
      <c r="J9" s="149" t="s">
        <v>70</v>
      </c>
      <c r="K9" s="298"/>
      <c r="L9" s="22"/>
      <c r="M9" s="22"/>
      <c r="N9" s="14"/>
      <c r="O9" s="14"/>
      <c r="P9" s="14"/>
      <c r="Q9" s="14"/>
      <c r="R9" s="14"/>
    </row>
    <row r="10" spans="1:18" s="3" customFormat="1" ht="46.5" customHeight="1">
      <c r="A10" s="154" t="s">
        <v>161</v>
      </c>
      <c r="B10" s="219">
        <v>483</v>
      </c>
      <c r="C10" s="219">
        <v>114</v>
      </c>
      <c r="D10" s="220">
        <v>597</v>
      </c>
      <c r="E10" s="219">
        <v>542</v>
      </c>
      <c r="F10" s="219">
        <v>133</v>
      </c>
      <c r="G10" s="220">
        <f>SUM(E10,F10)</f>
        <v>675</v>
      </c>
      <c r="H10" s="219">
        <v>566</v>
      </c>
      <c r="I10" s="219">
        <v>142</v>
      </c>
      <c r="J10" s="220">
        <f>SUM(H10:I10)</f>
        <v>708</v>
      </c>
      <c r="K10" s="155" t="s">
        <v>160</v>
      </c>
      <c r="L10" s="22"/>
      <c r="M10" s="22"/>
      <c r="N10" s="14"/>
      <c r="O10" s="14"/>
      <c r="P10" s="14"/>
      <c r="Q10" s="14"/>
      <c r="R10" s="14"/>
    </row>
    <row r="11" spans="1:18" s="3" customFormat="1" ht="46.5" customHeight="1">
      <c r="A11" s="156" t="s">
        <v>6</v>
      </c>
      <c r="B11" s="221">
        <v>119</v>
      </c>
      <c r="C11" s="221">
        <v>8</v>
      </c>
      <c r="D11" s="222">
        <v>127</v>
      </c>
      <c r="E11" s="221">
        <v>123</v>
      </c>
      <c r="F11" s="221">
        <v>9</v>
      </c>
      <c r="G11" s="222">
        <f>SUM(E11,F11)</f>
        <v>132</v>
      </c>
      <c r="H11" s="221">
        <v>127</v>
      </c>
      <c r="I11" s="221">
        <v>10</v>
      </c>
      <c r="J11" s="222">
        <f>SUM(H11:I11)</f>
        <v>137</v>
      </c>
      <c r="K11" s="157" t="s">
        <v>7</v>
      </c>
      <c r="L11" s="22"/>
      <c r="M11" s="22"/>
      <c r="N11" s="14"/>
      <c r="O11" s="14"/>
      <c r="P11" s="14"/>
      <c r="Q11" s="14"/>
      <c r="R11" s="14"/>
    </row>
    <row r="12" spans="1:18" s="3" customFormat="1" ht="46.5" customHeight="1">
      <c r="A12" s="154" t="s">
        <v>176</v>
      </c>
      <c r="B12" s="219">
        <v>182</v>
      </c>
      <c r="C12" s="219">
        <v>3</v>
      </c>
      <c r="D12" s="220">
        <v>185</v>
      </c>
      <c r="E12" s="223">
        <v>202</v>
      </c>
      <c r="F12" s="223">
        <v>4</v>
      </c>
      <c r="G12" s="224">
        <f>SUM(E12,F12)</f>
        <v>206</v>
      </c>
      <c r="H12" s="223">
        <v>218</v>
      </c>
      <c r="I12" s="223">
        <v>4</v>
      </c>
      <c r="J12" s="224">
        <f>SUM(H12:I12)</f>
        <v>222</v>
      </c>
      <c r="K12" s="158" t="s">
        <v>74</v>
      </c>
      <c r="L12" s="22"/>
      <c r="M12" s="22"/>
      <c r="N12" s="14"/>
      <c r="O12" s="14"/>
      <c r="P12" s="14"/>
      <c r="Q12" s="14"/>
      <c r="R12" s="14"/>
    </row>
    <row r="13" spans="1:18" s="3" customFormat="1" ht="46.5" customHeight="1">
      <c r="A13" s="126" t="s">
        <v>3</v>
      </c>
      <c r="B13" s="213">
        <v>784</v>
      </c>
      <c r="C13" s="213">
        <v>125</v>
      </c>
      <c r="D13" s="213">
        <v>909</v>
      </c>
      <c r="E13" s="225">
        <f>SUM(E10,E11,E12)</f>
        <v>867</v>
      </c>
      <c r="F13" s="225">
        <f>SUM(F10,F11,F12)</f>
        <v>146</v>
      </c>
      <c r="G13" s="225">
        <f>SUM(G10,G11,G12)</f>
        <v>1013</v>
      </c>
      <c r="H13" s="225">
        <f>SUM(H10:H12)</f>
        <v>911</v>
      </c>
      <c r="I13" s="225">
        <f>SUM(I10:I12)</f>
        <v>156</v>
      </c>
      <c r="J13" s="225">
        <f>SUM(H13:I13)</f>
        <v>1067</v>
      </c>
      <c r="K13" s="159" t="s">
        <v>0</v>
      </c>
      <c r="L13" s="22"/>
      <c r="M13" s="22"/>
      <c r="N13" s="14"/>
      <c r="O13" s="14"/>
      <c r="P13" s="14"/>
      <c r="Q13" s="14"/>
      <c r="R13" s="14"/>
    </row>
    <row r="14" spans="1:18" s="3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4"/>
      <c r="O14" s="14"/>
      <c r="P14" s="14"/>
      <c r="Q14" s="14"/>
      <c r="R14" s="14"/>
    </row>
    <row r="15" spans="1:18" s="54" customFormat="1" ht="11.25" customHeight="1">
      <c r="A15" s="288" t="s">
        <v>183</v>
      </c>
      <c r="B15" s="288"/>
      <c r="C15" s="288"/>
      <c r="D15" s="70"/>
      <c r="E15" s="70"/>
      <c r="F15" s="70"/>
      <c r="G15" s="70"/>
      <c r="H15" s="70"/>
      <c r="I15" s="70"/>
      <c r="J15" s="70"/>
      <c r="K15" s="70" t="s">
        <v>184</v>
      </c>
      <c r="L15" s="70"/>
      <c r="M15" s="70"/>
      <c r="N15" s="53"/>
      <c r="O15" s="53"/>
      <c r="P15" s="53"/>
      <c r="Q15" s="53"/>
      <c r="R15" s="53"/>
    </row>
    <row r="16" spans="1:18" s="54" customFormat="1" ht="13.5" customHeight="1">
      <c r="A16" s="70" t="s">
        <v>8</v>
      </c>
      <c r="B16" s="70"/>
      <c r="C16" s="70"/>
      <c r="D16" s="70"/>
      <c r="E16" s="70"/>
      <c r="F16" s="70"/>
      <c r="G16" s="70"/>
      <c r="H16" s="70"/>
      <c r="I16" s="70"/>
      <c r="J16" s="70"/>
      <c r="K16" s="160" t="s">
        <v>23</v>
      </c>
      <c r="L16" s="71"/>
      <c r="M16" s="70"/>
      <c r="N16" s="53"/>
      <c r="O16" s="53"/>
      <c r="P16" s="53"/>
      <c r="Q16" s="53"/>
      <c r="R16" s="53"/>
    </row>
    <row r="17" spans="1:18" s="3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4"/>
      <c r="O17" s="14"/>
      <c r="P17" s="14"/>
      <c r="Q17" s="14"/>
      <c r="R17" s="14"/>
    </row>
    <row r="18" spans="1:18" s="3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4"/>
      <c r="O18" s="14"/>
      <c r="P18" s="14"/>
      <c r="Q18" s="14"/>
      <c r="R18" s="14"/>
    </row>
    <row r="19" spans="1:18" s="3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  <c r="O19" s="14"/>
      <c r="P19" s="14"/>
      <c r="Q19" s="14"/>
      <c r="R19" s="14"/>
    </row>
    <row r="20" spans="1:18" s="3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4"/>
      <c r="O20" s="14"/>
      <c r="P20" s="14"/>
      <c r="Q20" s="14"/>
      <c r="R20" s="14"/>
    </row>
    <row r="21" spans="1:18" s="3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4"/>
      <c r="O21" s="14"/>
      <c r="P21" s="14"/>
      <c r="Q21" s="14"/>
      <c r="R21" s="14"/>
    </row>
    <row r="22" spans="1:18" s="3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4"/>
      <c r="O22" s="14"/>
      <c r="P22" s="14"/>
      <c r="Q22" s="14"/>
      <c r="R22" s="14"/>
    </row>
    <row r="23" spans="1:18" s="3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4"/>
      <c r="O23" s="14"/>
      <c r="P23" s="14"/>
      <c r="Q23" s="14"/>
      <c r="R23" s="14"/>
    </row>
    <row r="24" spans="1:18" s="3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4"/>
      <c r="O24" s="14"/>
      <c r="P24" s="14"/>
      <c r="Q24" s="14"/>
      <c r="R24" s="14"/>
    </row>
    <row r="25" spans="1:18" s="3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4"/>
      <c r="O25" s="14"/>
      <c r="P25" s="14"/>
      <c r="Q25" s="14"/>
      <c r="R25" s="14"/>
    </row>
    <row r="26" spans="1:18" s="3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4"/>
      <c r="O26" s="14"/>
      <c r="P26" s="14"/>
      <c r="Q26" s="14"/>
      <c r="R26" s="14"/>
    </row>
    <row r="27" spans="1:18" s="3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4"/>
      <c r="O27" s="14"/>
      <c r="P27" s="14"/>
      <c r="Q27" s="14"/>
      <c r="R27" s="14"/>
    </row>
    <row r="28" spans="1:18" s="3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4"/>
      <c r="O28" s="14"/>
      <c r="P28" s="14"/>
      <c r="Q28" s="14"/>
      <c r="R28" s="14"/>
    </row>
    <row r="29" spans="1:18" s="3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4"/>
      <c r="O29" s="14"/>
      <c r="P29" s="14"/>
      <c r="Q29" s="14"/>
      <c r="R29" s="14"/>
    </row>
    <row r="30" spans="1:18" s="3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4"/>
      <c r="O30" s="14"/>
      <c r="P30" s="14"/>
      <c r="Q30" s="14"/>
      <c r="R30" s="14"/>
    </row>
    <row r="31" spans="1:18" s="3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4"/>
      <c r="O31" s="14"/>
      <c r="P31" s="14"/>
      <c r="Q31" s="14"/>
      <c r="R31" s="14"/>
    </row>
    <row r="32" spans="1:18" s="3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4"/>
      <c r="O32" s="14"/>
      <c r="P32" s="14"/>
      <c r="Q32" s="14"/>
      <c r="R32" s="14"/>
    </row>
    <row r="33" spans="1:18" s="3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4"/>
      <c r="O33" s="14"/>
      <c r="P33" s="14"/>
      <c r="Q33" s="14"/>
      <c r="R33" s="14"/>
    </row>
    <row r="34" spans="1:18" s="3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4"/>
      <c r="O34" s="14"/>
      <c r="P34" s="14"/>
      <c r="Q34" s="14"/>
      <c r="R34" s="14"/>
    </row>
    <row r="35" spans="1:18" s="3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4"/>
      <c r="O35" s="14"/>
      <c r="P35" s="14"/>
      <c r="Q35" s="14"/>
      <c r="R35" s="14"/>
    </row>
  </sheetData>
  <sheetProtection/>
  <mergeCells count="9">
    <mergeCell ref="A15:C15"/>
    <mergeCell ref="E8:G8"/>
    <mergeCell ref="A2:K2"/>
    <mergeCell ref="A3:K3"/>
    <mergeCell ref="A4:K4"/>
    <mergeCell ref="A8:A9"/>
    <mergeCell ref="K8:K9"/>
    <mergeCell ref="H8:J8"/>
    <mergeCell ref="B8:D8"/>
  </mergeCells>
  <printOptions horizontalCentered="1" verticalCentered="1"/>
  <pageMargins left="0.75" right="0.75" top="0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9"/>
  <sheetViews>
    <sheetView rightToLeft="1" view="pageBreakPreview" zoomScaleNormal="75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4" width="30.8515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59.25" customHeight="1"/>
    <row r="2" spans="1:17" s="26" customFormat="1" ht="24.75" customHeight="1">
      <c r="A2" s="300" t="s">
        <v>88</v>
      </c>
      <c r="B2" s="300"/>
      <c r="C2" s="300"/>
      <c r="D2" s="300"/>
      <c r="E2" s="55"/>
      <c r="F2" s="55"/>
      <c r="G2" s="58"/>
      <c r="H2" s="58"/>
      <c r="I2" s="58"/>
      <c r="J2" s="58"/>
      <c r="K2" s="58"/>
      <c r="L2" s="58"/>
      <c r="M2" s="58"/>
      <c r="N2" s="25"/>
      <c r="O2" s="25"/>
      <c r="P2" s="25"/>
      <c r="Q2" s="25"/>
    </row>
    <row r="3" spans="1:17" s="27" customFormat="1" ht="19.5" customHeight="1">
      <c r="A3" s="300" t="s">
        <v>162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24.75" customHeight="1">
      <c r="A4" s="301" t="s">
        <v>220</v>
      </c>
      <c r="B4" s="301"/>
      <c r="C4" s="301"/>
      <c r="D4" s="301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2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7" customFormat="1" ht="24.75" customHeight="1">
      <c r="A6" s="109" t="s">
        <v>77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</row>
    <row r="7" spans="1:17" s="4" customFormat="1" ht="39.75" customHeight="1">
      <c r="A7" s="140" t="s">
        <v>194</v>
      </c>
      <c r="B7" s="141" t="s">
        <v>89</v>
      </c>
      <c r="C7" s="141" t="s">
        <v>90</v>
      </c>
      <c r="D7" s="142" t="s">
        <v>91</v>
      </c>
      <c r="E7" s="59"/>
      <c r="F7" s="59"/>
      <c r="G7" s="59"/>
      <c r="H7" s="59"/>
      <c r="I7" s="59"/>
      <c r="J7" s="59"/>
      <c r="K7" s="59"/>
      <c r="L7" s="59"/>
      <c r="M7" s="59"/>
      <c r="N7" s="23"/>
      <c r="O7" s="23"/>
      <c r="P7" s="23"/>
      <c r="Q7" s="23"/>
    </row>
    <row r="8" spans="1:17" s="2" customFormat="1" ht="45" customHeight="1">
      <c r="A8" s="248">
        <v>2013</v>
      </c>
      <c r="B8" s="226">
        <v>55672</v>
      </c>
      <c r="C8" s="226">
        <v>8716</v>
      </c>
      <c r="D8" s="226">
        <v>851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45" customHeight="1">
      <c r="A9" s="249">
        <v>2014</v>
      </c>
      <c r="B9" s="227">
        <v>64694</v>
      </c>
      <c r="C9" s="227">
        <v>9710</v>
      </c>
      <c r="D9" s="227">
        <v>940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45" customHeight="1">
      <c r="A10" s="250">
        <v>2015</v>
      </c>
      <c r="B10" s="228">
        <v>72974</v>
      </c>
      <c r="C10" s="228">
        <v>8947</v>
      </c>
      <c r="D10" s="228">
        <v>938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26" s="49" customFormat="1" ht="12.75" customHeight="1">
      <c r="A12" s="123" t="s">
        <v>146</v>
      </c>
      <c r="B12" s="299" t="s">
        <v>147</v>
      </c>
      <c r="C12" s="299"/>
      <c r="D12" s="299"/>
      <c r="E12" s="123"/>
      <c r="F12" s="123"/>
      <c r="G12" s="123"/>
      <c r="H12" s="123"/>
      <c r="I12" s="123"/>
      <c r="J12" s="123"/>
      <c r="K12" s="60"/>
      <c r="L12" s="60"/>
      <c r="M12" s="60"/>
      <c r="N12" s="124"/>
      <c r="O12" s="50"/>
      <c r="P12" s="51"/>
      <c r="Q12" s="51"/>
      <c r="T12" s="51"/>
      <c r="U12" s="51"/>
      <c r="V12" s="51"/>
      <c r="W12" s="51"/>
      <c r="X12" s="51"/>
      <c r="Y12" s="51"/>
      <c r="Z12" s="51"/>
    </row>
    <row r="13" spans="1:17" s="2" customFormat="1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5"/>
      <c r="O13" s="15"/>
      <c r="P13" s="15"/>
      <c r="Q13" s="15"/>
    </row>
    <row r="14" spans="1:17" s="2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5"/>
    </row>
    <row r="15" spans="1:17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  <row r="20" spans="1:1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</row>
    <row r="21" spans="1:1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</row>
    <row r="22" spans="1:1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</row>
    <row r="23" spans="1:1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</row>
    <row r="24" spans="1:1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</row>
    <row r="25" spans="1:1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</row>
    <row r="26" spans="1:1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</row>
    <row r="27" spans="1:1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</row>
    <row r="28" spans="1:1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</row>
    <row r="29" spans="1:1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</row>
  </sheetData>
  <sheetProtection/>
  <mergeCells count="4">
    <mergeCell ref="B12:D12"/>
    <mergeCell ref="A2:D2"/>
    <mergeCell ref="A3:D3"/>
    <mergeCell ref="A4:D4"/>
  </mergeCells>
  <printOptions horizontalCentered="1" verticalCentered="1"/>
  <pageMargins left="0.34" right="0.65" top="0.5" bottom="0.5" header="0" footer="0.2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0"/>
  <sheetViews>
    <sheetView rightToLeft="1" view="pageBreakPreview" zoomScale="115" zoomScaleNormal="7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4" width="28.00390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50.25" customHeight="1"/>
    <row r="2" spans="1:17" s="26" customFormat="1" ht="24.75" customHeight="1">
      <c r="A2" s="300" t="s">
        <v>96</v>
      </c>
      <c r="B2" s="300"/>
      <c r="C2" s="300"/>
      <c r="D2" s="300"/>
      <c r="E2" s="55"/>
      <c r="F2" s="55"/>
      <c r="G2" s="58"/>
      <c r="H2" s="58"/>
      <c r="I2" s="58"/>
      <c r="J2" s="58"/>
      <c r="K2" s="58"/>
      <c r="L2" s="58"/>
      <c r="M2" s="58"/>
      <c r="N2" s="25"/>
      <c r="O2" s="25"/>
      <c r="P2" s="25"/>
      <c r="Q2" s="25"/>
    </row>
    <row r="3" spans="1:17" s="27" customFormat="1" ht="19.5" customHeight="1">
      <c r="A3" s="300" t="s">
        <v>208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17.25" customHeight="1">
      <c r="A4" s="301" t="s">
        <v>220</v>
      </c>
      <c r="B4" s="301"/>
      <c r="C4" s="301"/>
      <c r="D4" s="301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7" customFormat="1" ht="24.75" customHeight="1">
      <c r="A6" s="109" t="s">
        <v>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</row>
    <row r="7" spans="1:17" s="4" customFormat="1" ht="39.75" customHeight="1">
      <c r="A7" s="148" t="s">
        <v>194</v>
      </c>
      <c r="B7" s="149" t="s">
        <v>94</v>
      </c>
      <c r="C7" s="149" t="s">
        <v>95</v>
      </c>
      <c r="D7" s="150" t="s">
        <v>202</v>
      </c>
      <c r="E7" s="59"/>
      <c r="F7" s="59"/>
      <c r="G7" s="59"/>
      <c r="H7" s="59"/>
      <c r="I7" s="59"/>
      <c r="J7" s="59"/>
      <c r="K7" s="59"/>
      <c r="L7" s="59"/>
      <c r="M7" s="59"/>
      <c r="N7" s="23"/>
      <c r="O7" s="23"/>
      <c r="P7" s="23"/>
      <c r="Q7" s="23"/>
    </row>
    <row r="8" spans="1:17" s="2" customFormat="1" ht="45" customHeight="1">
      <c r="A8" s="251">
        <v>2013</v>
      </c>
      <c r="B8" s="229">
        <v>49606</v>
      </c>
      <c r="C8" s="229">
        <v>1957</v>
      </c>
      <c r="D8" s="229">
        <v>2429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45" customHeight="1">
      <c r="A9" s="120">
        <v>2014</v>
      </c>
      <c r="B9" s="230">
        <v>58176</v>
      </c>
      <c r="C9" s="230">
        <v>1952</v>
      </c>
      <c r="D9" s="230">
        <v>3163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45" customHeight="1">
      <c r="A10" s="122">
        <v>2015</v>
      </c>
      <c r="B10" s="231">
        <v>65014</v>
      </c>
      <c r="C10" s="231">
        <v>1844</v>
      </c>
      <c r="D10" s="231">
        <v>3860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17" s="47" customFormat="1" ht="14.25" customHeight="1">
      <c r="A12" s="146" t="s">
        <v>186</v>
      </c>
      <c r="B12" s="67"/>
      <c r="C12" s="67"/>
      <c r="D12" s="48" t="s">
        <v>187</v>
      </c>
      <c r="E12" s="48"/>
      <c r="F12" s="48"/>
      <c r="G12" s="67"/>
      <c r="H12" s="67"/>
      <c r="I12" s="67"/>
      <c r="J12" s="67"/>
      <c r="K12" s="67"/>
      <c r="L12" s="67"/>
      <c r="M12" s="67"/>
      <c r="N12" s="46"/>
      <c r="O12" s="46"/>
      <c r="P12" s="46"/>
      <c r="Q12" s="46"/>
    </row>
    <row r="13" spans="1:26" s="49" customFormat="1" ht="15" customHeight="1">
      <c r="A13" s="123" t="s">
        <v>146</v>
      </c>
      <c r="B13" s="299" t="s">
        <v>147</v>
      </c>
      <c r="C13" s="299"/>
      <c r="D13" s="299"/>
      <c r="E13" s="123"/>
      <c r="F13" s="123"/>
      <c r="G13" s="123"/>
      <c r="H13" s="123"/>
      <c r="I13" s="123"/>
      <c r="J13" s="123"/>
      <c r="K13" s="60"/>
      <c r="L13" s="60"/>
      <c r="M13" s="60"/>
      <c r="N13" s="124"/>
      <c r="O13" s="50"/>
      <c r="P13" s="51"/>
      <c r="Q13" s="51"/>
      <c r="T13" s="51"/>
      <c r="U13" s="51"/>
      <c r="V13" s="51"/>
      <c r="W13" s="51"/>
      <c r="X13" s="51"/>
      <c r="Y13" s="51"/>
      <c r="Z13" s="51"/>
    </row>
    <row r="14" spans="1:17" s="2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5"/>
    </row>
    <row r="15" spans="1:17" s="2" customFormat="1" ht="18.75">
      <c r="A15" s="57"/>
      <c r="B15" s="57"/>
      <c r="C15" s="57"/>
      <c r="D15" s="151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  <row r="20" spans="1:1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</row>
    <row r="21" spans="1:1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</row>
    <row r="22" spans="1:1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</row>
    <row r="23" spans="1:1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</row>
    <row r="24" spans="1:1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</row>
    <row r="25" spans="1:1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</row>
    <row r="26" spans="1:1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</row>
    <row r="27" spans="1:1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</row>
    <row r="28" spans="1:1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</row>
    <row r="29" spans="1:1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</row>
    <row r="30" spans="1:17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</row>
  </sheetData>
  <sheetProtection/>
  <mergeCells count="4">
    <mergeCell ref="A2:D2"/>
    <mergeCell ref="A3:D3"/>
    <mergeCell ref="A4:D4"/>
    <mergeCell ref="B13:D13"/>
  </mergeCells>
  <printOptions horizontalCentered="1"/>
  <pageMargins left="0.35433070866141736" right="0.6692913385826772" top="1.09" bottom="0.5118110236220472" header="0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07: Justice and Security Statistics</dc:title>
  <dc:subject/>
  <dc:creator>faanwar</dc:creator>
  <cp:keywords/>
  <dc:description/>
  <cp:lastModifiedBy>Afaf Kamal Mahmood</cp:lastModifiedBy>
  <cp:lastPrinted>2016-05-01T05:28:30Z</cp:lastPrinted>
  <dcterms:created xsi:type="dcterms:W3CDTF">1999-04-05T06:52:29Z</dcterms:created>
  <dcterms:modified xsi:type="dcterms:W3CDTF">2016-05-30T09:15:46Z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االسابع - القضاء والعدل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07</vt:lpwstr>
  </property>
</Properties>
</file>